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40" windowHeight="9300" activeTab="0"/>
  </bookViews>
  <sheets>
    <sheet name="公示稿" sheetId="1" r:id="rId1"/>
  </sheets>
  <definedNames>
    <definedName name="_xlnm._FilterDatabase" localSheetId="0" hidden="1">'公示稿'!$A$2:$I$280</definedName>
    <definedName name="_xlnm.Print_Titles" localSheetId="0">'公示稿'!$1:$2</definedName>
  </definedNames>
  <calcPr fullCalcOnLoad="1"/>
</workbook>
</file>

<file path=xl/sharedStrings.xml><?xml version="1.0" encoding="utf-8"?>
<sst xmlns="http://schemas.openxmlformats.org/spreadsheetml/2006/main" count="1758" uniqueCount="904">
  <si>
    <t>序号</t>
  </si>
  <si>
    <t>学院名称</t>
  </si>
  <si>
    <t>学号</t>
  </si>
  <si>
    <t>姓名</t>
  </si>
  <si>
    <t>专业年级</t>
  </si>
  <si>
    <t>经济管理学院</t>
  </si>
  <si>
    <t>5405713013</t>
  </si>
  <si>
    <t>朱子曜</t>
  </si>
  <si>
    <t>工商（中法）131</t>
  </si>
  <si>
    <t>5405713047</t>
  </si>
  <si>
    <t>熊兆星</t>
  </si>
  <si>
    <t>5403213081</t>
  </si>
  <si>
    <t>黄玥</t>
  </si>
  <si>
    <t>ACCA132</t>
  </si>
  <si>
    <t>5403213082</t>
  </si>
  <si>
    <t>陈欣怡</t>
  </si>
  <si>
    <t>5405711025</t>
  </si>
  <si>
    <t>王细雨</t>
  </si>
  <si>
    <t>工商（中法）111</t>
  </si>
  <si>
    <t>5405711024</t>
  </si>
  <si>
    <t>夏宁</t>
  </si>
  <si>
    <t>5400212041</t>
  </si>
  <si>
    <t>袁琳</t>
  </si>
  <si>
    <t>会计121</t>
  </si>
  <si>
    <t>5402514003</t>
  </si>
  <si>
    <t>何秋禹</t>
  </si>
  <si>
    <t>国贸143</t>
  </si>
  <si>
    <t>5402013004</t>
  </si>
  <si>
    <t>蒋经纬</t>
  </si>
  <si>
    <t>商英131</t>
  </si>
  <si>
    <t>5400112105</t>
  </si>
  <si>
    <t>柳青杨</t>
  </si>
  <si>
    <t>金融121</t>
  </si>
  <si>
    <t>5405813101</t>
  </si>
  <si>
    <t>陈嘉馨</t>
  </si>
  <si>
    <t>金融132</t>
  </si>
  <si>
    <t>黄紫萱</t>
  </si>
  <si>
    <t>5405713018</t>
  </si>
  <si>
    <t>翟敏</t>
  </si>
  <si>
    <t>易盛林</t>
  </si>
  <si>
    <t>5403214055</t>
  </si>
  <si>
    <t>唐又晖</t>
  </si>
  <si>
    <t>ACCA142</t>
  </si>
  <si>
    <t>5403213084</t>
  </si>
  <si>
    <t>吁欣瑶</t>
  </si>
  <si>
    <t>5403213058</t>
  </si>
  <si>
    <t>陶若瑶</t>
  </si>
  <si>
    <t>5403213102</t>
  </si>
  <si>
    <t>匡可心</t>
  </si>
  <si>
    <t>5403213054</t>
  </si>
  <si>
    <t>赵文婷</t>
  </si>
  <si>
    <t>ACCA131</t>
  </si>
  <si>
    <t>5403213013</t>
  </si>
  <si>
    <t>聂文河</t>
  </si>
  <si>
    <t>5405813063</t>
  </si>
  <si>
    <t>万竞</t>
  </si>
  <si>
    <t>5400112108</t>
  </si>
  <si>
    <t>肖施蒙</t>
  </si>
  <si>
    <t>国际经济与贸易121</t>
  </si>
  <si>
    <t>5405813042</t>
  </si>
  <si>
    <t>万铭楷</t>
  </si>
  <si>
    <t>金融学131</t>
  </si>
  <si>
    <t>5402013020</t>
  </si>
  <si>
    <t>曹思敏</t>
  </si>
  <si>
    <t>国际经济与贸易131</t>
  </si>
  <si>
    <t>5403213107</t>
  </si>
  <si>
    <t>徐静</t>
  </si>
  <si>
    <t>5405714017</t>
  </si>
  <si>
    <t>宗安</t>
  </si>
  <si>
    <t>5400112178</t>
  </si>
  <si>
    <t>易琳薇</t>
  </si>
  <si>
    <t>经济类122</t>
  </si>
  <si>
    <t>5400212217</t>
  </si>
  <si>
    <t>唐浩洋</t>
  </si>
  <si>
    <t>市场营销121</t>
  </si>
  <si>
    <t>5400212259</t>
  </si>
  <si>
    <t>杨璐</t>
  </si>
  <si>
    <t>6003213024</t>
  </si>
  <si>
    <t>黄沛轩</t>
  </si>
  <si>
    <t>5403212080</t>
  </si>
  <si>
    <t>邓星辰</t>
  </si>
  <si>
    <t>ACCA122</t>
  </si>
  <si>
    <t>5403212113</t>
  </si>
  <si>
    <t>黄佩佩</t>
  </si>
  <si>
    <t>5403212053</t>
  </si>
  <si>
    <t>王亦</t>
  </si>
  <si>
    <t>ACCA121</t>
  </si>
  <si>
    <t>体育与教育学院</t>
  </si>
  <si>
    <t>6202114034</t>
  </si>
  <si>
    <t>杨一可</t>
  </si>
  <si>
    <t>应用心理学14级</t>
  </si>
  <si>
    <t>6202413014</t>
  </si>
  <si>
    <t>胡慧琪</t>
  </si>
  <si>
    <t>教育学13级</t>
  </si>
  <si>
    <t>6201112004</t>
  </si>
  <si>
    <t>施飞洋</t>
  </si>
  <si>
    <t>体育教育12级</t>
  </si>
  <si>
    <t>理学院</t>
  </si>
  <si>
    <t>5502213016</t>
  </si>
  <si>
    <t>邢成思</t>
  </si>
  <si>
    <t>5204013001</t>
  </si>
  <si>
    <t>刘恒</t>
  </si>
  <si>
    <t>光信131</t>
  </si>
  <si>
    <t>5501214037</t>
  </si>
  <si>
    <t>张梦弛</t>
  </si>
  <si>
    <t>信计141</t>
  </si>
  <si>
    <t>5501314003</t>
  </si>
  <si>
    <t>杜鑫晨</t>
  </si>
  <si>
    <t>金数142</t>
  </si>
  <si>
    <t>5204014023</t>
  </si>
  <si>
    <t>张泽</t>
  </si>
  <si>
    <t>光信141</t>
  </si>
  <si>
    <t>5502112003</t>
  </si>
  <si>
    <t>秦可勉</t>
  </si>
  <si>
    <t>物理121</t>
  </si>
  <si>
    <t>5501112014</t>
  </si>
  <si>
    <t>王荟莹</t>
  </si>
  <si>
    <t>应数121</t>
  </si>
  <si>
    <t>5502113004</t>
  </si>
  <si>
    <t>高伟光</t>
  </si>
  <si>
    <t>物理学131</t>
  </si>
  <si>
    <t>化学</t>
  </si>
  <si>
    <t>5503214002</t>
  </si>
  <si>
    <t>陈钰馨</t>
  </si>
  <si>
    <t>应用化学141班</t>
  </si>
  <si>
    <t>5701114011</t>
  </si>
  <si>
    <t>余欣悦</t>
  </si>
  <si>
    <t>高分子14级</t>
  </si>
  <si>
    <t>美国加州洪堡州立大学</t>
  </si>
  <si>
    <t>5702112112</t>
  </si>
  <si>
    <t>刘洋</t>
  </si>
  <si>
    <t>材料-124</t>
  </si>
  <si>
    <t>杨西西</t>
  </si>
  <si>
    <t>新能源材料与器件131</t>
  </si>
  <si>
    <t>高宇彤</t>
  </si>
  <si>
    <t>高分子材料与工程121班</t>
  </si>
  <si>
    <t>资源环境与化工学院</t>
  </si>
  <si>
    <t>5801314063</t>
  </si>
  <si>
    <t>蒋待泉</t>
  </si>
  <si>
    <t>制药142</t>
  </si>
  <si>
    <t>5802314005</t>
  </si>
  <si>
    <t>环科141</t>
  </si>
  <si>
    <t>汪金秋</t>
  </si>
  <si>
    <t>王璟诚</t>
  </si>
  <si>
    <t>5802114035</t>
  </si>
  <si>
    <t>环工141</t>
  </si>
  <si>
    <t>5802113053</t>
  </si>
  <si>
    <t>赵一博</t>
  </si>
  <si>
    <t>环工132</t>
  </si>
  <si>
    <t>占鹏凯</t>
  </si>
  <si>
    <t>5802314032</t>
  </si>
  <si>
    <t>余佳欣</t>
  </si>
  <si>
    <t>5802113079</t>
  </si>
  <si>
    <t>喻学海</t>
  </si>
  <si>
    <t>6303314020</t>
  </si>
  <si>
    <t>赵金慧</t>
  </si>
  <si>
    <t>卫生检验与检疫14级</t>
  </si>
  <si>
    <t>6303314023</t>
  </si>
  <si>
    <t>刘兰馨</t>
  </si>
  <si>
    <t>6303314022</t>
  </si>
  <si>
    <t>黎一凡</t>
  </si>
  <si>
    <t>6303314032</t>
  </si>
  <si>
    <t>张翼行</t>
  </si>
  <si>
    <t>6303314025</t>
  </si>
  <si>
    <t>高爱迪</t>
  </si>
  <si>
    <t>6303314029</t>
  </si>
  <si>
    <t>李心源</t>
  </si>
  <si>
    <t>6303314059</t>
  </si>
  <si>
    <t>黄定煌</t>
  </si>
  <si>
    <t>6302714111</t>
  </si>
  <si>
    <t>张誉馨</t>
  </si>
  <si>
    <t>预防医学14级</t>
  </si>
  <si>
    <t>6303314007</t>
  </si>
  <si>
    <t>曹亮亮</t>
  </si>
  <si>
    <t>6303314008</t>
  </si>
  <si>
    <t>张岩冰</t>
  </si>
  <si>
    <t>6303314033</t>
  </si>
  <si>
    <t>张文杰</t>
  </si>
  <si>
    <t>预防医学13级</t>
  </si>
  <si>
    <t>6303714103</t>
  </si>
  <si>
    <t>戴祺</t>
  </si>
  <si>
    <t>医学检验技术14级</t>
  </si>
  <si>
    <t>6303714076</t>
  </si>
  <si>
    <t>孙谛</t>
  </si>
  <si>
    <t>6303714101</t>
  </si>
  <si>
    <t>王叶凡</t>
  </si>
  <si>
    <t>6302412006</t>
  </si>
  <si>
    <t>杜芳玲</t>
  </si>
  <si>
    <t>医学检验技术12级</t>
  </si>
  <si>
    <t>6303313009</t>
  </si>
  <si>
    <t>马梓媛</t>
  </si>
  <si>
    <t>卫生检验与检疫13级</t>
  </si>
  <si>
    <t>吴璞</t>
  </si>
  <si>
    <t>5102214011</t>
  </si>
  <si>
    <t>熊泽平</t>
  </si>
  <si>
    <t>日语141</t>
  </si>
  <si>
    <t>5101714019</t>
  </si>
  <si>
    <t>刘荠荠</t>
  </si>
  <si>
    <t>英语141</t>
  </si>
  <si>
    <t>5102612002</t>
  </si>
  <si>
    <t>李夷</t>
  </si>
  <si>
    <t>英翻121</t>
  </si>
  <si>
    <t>5102212026</t>
  </si>
  <si>
    <t>唐雪娇</t>
  </si>
  <si>
    <t>商务日语122</t>
  </si>
  <si>
    <t>5102613027</t>
  </si>
  <si>
    <t>曾乔琪</t>
  </si>
  <si>
    <t>英翻135</t>
  </si>
  <si>
    <t>5102613023</t>
  </si>
  <si>
    <t>吴斯琪</t>
  </si>
  <si>
    <t>5801113068</t>
  </si>
  <si>
    <t>黄玉怡</t>
  </si>
  <si>
    <t>5101112013</t>
  </si>
  <si>
    <t>林佳欣</t>
  </si>
  <si>
    <t>英语121</t>
  </si>
  <si>
    <t>5101514015</t>
  </si>
  <si>
    <t>李铭昕</t>
  </si>
  <si>
    <t>英日143</t>
  </si>
  <si>
    <t>5101514026</t>
  </si>
  <si>
    <t>洪怡鑫</t>
  </si>
  <si>
    <t>5101513009</t>
  </si>
  <si>
    <t>金琳</t>
  </si>
  <si>
    <t>英日133</t>
  </si>
  <si>
    <t>5101513004</t>
  </si>
  <si>
    <t>贺春萌</t>
  </si>
  <si>
    <t>5101714025</t>
  </si>
  <si>
    <t>李丹</t>
  </si>
  <si>
    <t>5101513015</t>
  </si>
  <si>
    <t>何晴</t>
  </si>
  <si>
    <t>5012814015</t>
  </si>
  <si>
    <t>郑怡帆</t>
  </si>
  <si>
    <t>俄语141</t>
  </si>
  <si>
    <t>5000213010</t>
  </si>
  <si>
    <t>陈佳慧</t>
  </si>
  <si>
    <t>5102613013</t>
  </si>
  <si>
    <t>曾勉佳林</t>
  </si>
  <si>
    <t>5102613002</t>
  </si>
  <si>
    <t>王雁君</t>
  </si>
  <si>
    <t>7101313035</t>
  </si>
  <si>
    <t>薛天乐</t>
  </si>
  <si>
    <t>公共事业管理131</t>
  </si>
  <si>
    <t>7101012091</t>
  </si>
  <si>
    <t>叶馨蔓</t>
  </si>
  <si>
    <t>行政管理122</t>
  </si>
  <si>
    <t>7102314001</t>
  </si>
  <si>
    <t>李莎</t>
  </si>
  <si>
    <t>人力资源管理141</t>
  </si>
  <si>
    <t>7102112007</t>
  </si>
  <si>
    <t>李晓亚</t>
  </si>
  <si>
    <t>公共关系121</t>
  </si>
  <si>
    <t>7102314014</t>
  </si>
  <si>
    <t>兰金林</t>
  </si>
  <si>
    <t>7101014125</t>
  </si>
  <si>
    <t>杨钦尧</t>
  </si>
  <si>
    <t>行政管理144</t>
  </si>
  <si>
    <t>7102314021</t>
  </si>
  <si>
    <t>王亚婧</t>
  </si>
  <si>
    <t>7101313027</t>
  </si>
  <si>
    <t>孔令君</t>
  </si>
  <si>
    <t>7101313012</t>
  </si>
  <si>
    <t>储梦洁</t>
  </si>
  <si>
    <t>7101313003</t>
  </si>
  <si>
    <t>郭婷</t>
  </si>
  <si>
    <t>7102214031</t>
  </si>
  <si>
    <t>温碧云</t>
  </si>
  <si>
    <t>社会工作141</t>
  </si>
  <si>
    <t>7102213007</t>
  </si>
  <si>
    <t>王依凡</t>
  </si>
  <si>
    <t>7102114014</t>
  </si>
  <si>
    <t>彭圣钧</t>
  </si>
  <si>
    <t>公共关系141</t>
  </si>
  <si>
    <t>机电工程学院</t>
  </si>
  <si>
    <t>5902412055</t>
  </si>
  <si>
    <t>艾志为</t>
  </si>
  <si>
    <t>车辆122</t>
  </si>
  <si>
    <t>5902412060</t>
  </si>
  <si>
    <t>钱炫言</t>
  </si>
  <si>
    <t>5901114238</t>
  </si>
  <si>
    <t>陈厦飞</t>
  </si>
  <si>
    <t>机制148</t>
  </si>
  <si>
    <t>5901213013</t>
  </si>
  <si>
    <t>张学勋</t>
  </si>
  <si>
    <t>车辆131</t>
  </si>
  <si>
    <t>5901213139</t>
  </si>
  <si>
    <t>张永翔</t>
  </si>
  <si>
    <t>材成13级</t>
  </si>
  <si>
    <t>5901214133</t>
  </si>
  <si>
    <t>胡明宇</t>
  </si>
  <si>
    <t>管理学院</t>
  </si>
  <si>
    <t>江常达</t>
  </si>
  <si>
    <t>管科13级</t>
  </si>
  <si>
    <t>5406713001</t>
  </si>
  <si>
    <t>廖明怡</t>
  </si>
  <si>
    <t>吴瑜芳</t>
  </si>
  <si>
    <t>江紫煊</t>
  </si>
  <si>
    <t>前湖学院</t>
  </si>
  <si>
    <t>5601214010</t>
  </si>
  <si>
    <t>刘春子</t>
  </si>
  <si>
    <t>综合实验班2014级</t>
  </si>
  <si>
    <t>5000214162</t>
  </si>
  <si>
    <t>万雨婷</t>
  </si>
  <si>
    <t>6103314002</t>
  </si>
  <si>
    <t>肖异瑶</t>
  </si>
  <si>
    <t>5101714029</t>
  </si>
  <si>
    <t>严泽浩</t>
  </si>
  <si>
    <t>6104114009</t>
  </si>
  <si>
    <t>顾景云</t>
  </si>
  <si>
    <t>5402114064</t>
  </si>
  <si>
    <t>姚敦山</t>
  </si>
  <si>
    <t>5004114054</t>
  </si>
  <si>
    <t>董韫玮</t>
  </si>
  <si>
    <t>5405713033</t>
  </si>
  <si>
    <t>工商管理（中法实验131）</t>
  </si>
  <si>
    <t>5400113016</t>
  </si>
  <si>
    <t>经济学131</t>
  </si>
  <si>
    <t>金融学132</t>
  </si>
  <si>
    <t>应物13</t>
  </si>
  <si>
    <t>制药141</t>
  </si>
  <si>
    <t>5802213039</t>
  </si>
  <si>
    <t>安工131</t>
  </si>
  <si>
    <t>5802314007</t>
  </si>
  <si>
    <t>5801114019</t>
  </si>
  <si>
    <t>化工141</t>
  </si>
  <si>
    <t>5504113011</t>
  </si>
  <si>
    <t>物流13级</t>
  </si>
  <si>
    <t>6104113044</t>
  </si>
  <si>
    <t>信管13级</t>
  </si>
  <si>
    <t>6104113033</t>
  </si>
  <si>
    <t>法学院</t>
  </si>
  <si>
    <t>5301113148</t>
  </si>
  <si>
    <t>罗骞</t>
  </si>
  <si>
    <t>法学13级</t>
  </si>
  <si>
    <t>5301113152</t>
  </si>
  <si>
    <t>游昕雨</t>
  </si>
  <si>
    <t>5301113082</t>
  </si>
  <si>
    <t>王迪</t>
  </si>
  <si>
    <t>5301113093</t>
  </si>
  <si>
    <t>尹睿</t>
  </si>
  <si>
    <t>5503313019</t>
  </si>
  <si>
    <t>许伊岚</t>
  </si>
  <si>
    <t>6300113103</t>
  </si>
  <si>
    <t>罗婷</t>
  </si>
  <si>
    <t>艺术与设计学院</t>
  </si>
  <si>
    <t>5205713052</t>
  </si>
  <si>
    <t>贺立群</t>
  </si>
  <si>
    <t>环境设计2013</t>
  </si>
  <si>
    <t>5201312004</t>
  </si>
  <si>
    <t>许亚楠</t>
  </si>
  <si>
    <t>5201112031</t>
  </si>
  <si>
    <t>杜若桐</t>
  </si>
  <si>
    <t>音乐学（音乐教育）121</t>
  </si>
  <si>
    <t>5205713014</t>
  </si>
  <si>
    <t>王嘉宝</t>
  </si>
  <si>
    <t>5201312008</t>
  </si>
  <si>
    <t>何焱</t>
  </si>
  <si>
    <t>5205713034</t>
  </si>
  <si>
    <t>沈明姝</t>
  </si>
  <si>
    <t>食品学院</t>
  </si>
  <si>
    <t>5603111105</t>
  </si>
  <si>
    <t>潘瑶</t>
  </si>
  <si>
    <t>食品科学与工程11级</t>
  </si>
  <si>
    <t>5602213030</t>
  </si>
  <si>
    <t>葛照硕</t>
  </si>
  <si>
    <t>生物工程131</t>
  </si>
  <si>
    <t>5603513040</t>
  </si>
  <si>
    <t>梁莎</t>
  </si>
  <si>
    <t>食品质量与安全13级</t>
  </si>
  <si>
    <t>5603113059</t>
  </si>
  <si>
    <t>赵武葳</t>
  </si>
  <si>
    <t>食品科学与工程132</t>
  </si>
  <si>
    <t>高等研究院</t>
  </si>
  <si>
    <t>施宇豪</t>
  </si>
  <si>
    <t>王佳铭</t>
  </si>
  <si>
    <t>许也</t>
  </si>
  <si>
    <t>5802213011</t>
  </si>
  <si>
    <t>付子阳</t>
  </si>
  <si>
    <t>6002113155</t>
  </si>
  <si>
    <t>温轶</t>
  </si>
  <si>
    <t>131本硕班</t>
  </si>
  <si>
    <t>5502213058</t>
  </si>
  <si>
    <t>辛国庆</t>
  </si>
  <si>
    <t>5901113089</t>
  </si>
  <si>
    <t>占绍祥</t>
  </si>
  <si>
    <t>5702113125</t>
  </si>
  <si>
    <t>刘泽华</t>
  </si>
  <si>
    <t>5901113027</t>
  </si>
  <si>
    <t>曹允开</t>
  </si>
  <si>
    <t>5702113063</t>
  </si>
  <si>
    <t>聂凯文</t>
  </si>
  <si>
    <t>6002213022</t>
  </si>
  <si>
    <t>徐凯仁</t>
  </si>
  <si>
    <t>6100113035</t>
  </si>
  <si>
    <t>周倩雯</t>
  </si>
  <si>
    <t>5702113123</t>
  </si>
  <si>
    <t>王富民</t>
  </si>
  <si>
    <t>5801113033</t>
  </si>
  <si>
    <t>王哲璇</t>
  </si>
  <si>
    <t>5603113020</t>
  </si>
  <si>
    <t>江奕</t>
  </si>
  <si>
    <t>5701113013</t>
  </si>
  <si>
    <t>宁倩</t>
  </si>
  <si>
    <t>5701113026</t>
  </si>
  <si>
    <t>李妍</t>
  </si>
  <si>
    <t>5501213005</t>
  </si>
  <si>
    <t>张悦</t>
  </si>
  <si>
    <t>5000113144</t>
  </si>
  <si>
    <t>王明</t>
  </si>
  <si>
    <t>5503113007</t>
  </si>
  <si>
    <t>伊京伟</t>
  </si>
  <si>
    <t>5602213054</t>
  </si>
  <si>
    <t>黄旭波</t>
  </si>
  <si>
    <t>6101113012</t>
  </si>
  <si>
    <t>李晓</t>
  </si>
  <si>
    <t>6301613063</t>
  </si>
  <si>
    <t>文孟琪</t>
  </si>
  <si>
    <t>6101213110</t>
  </si>
  <si>
    <t>5901113205</t>
  </si>
  <si>
    <t>5802213013</t>
  </si>
  <si>
    <t>新闻与传播学院</t>
  </si>
  <si>
    <t>5004314059</t>
  </si>
  <si>
    <t>刘敏</t>
  </si>
  <si>
    <t>广告142班</t>
  </si>
  <si>
    <t>5004314014</t>
  </si>
  <si>
    <t>张宏莉</t>
  </si>
  <si>
    <t>广告141班</t>
  </si>
  <si>
    <t>5000113053</t>
  </si>
  <si>
    <t>沈亚文</t>
  </si>
  <si>
    <t>13级广播电视新闻学</t>
  </si>
  <si>
    <t>5001212027</t>
  </si>
  <si>
    <t>魏琦</t>
  </si>
  <si>
    <t>12级戏剧影视文学</t>
  </si>
  <si>
    <t>5004614062</t>
  </si>
  <si>
    <t>陈思琪</t>
  </si>
  <si>
    <t>广播电视学142班</t>
  </si>
  <si>
    <t>5305312048</t>
  </si>
  <si>
    <t>姚雨彤</t>
  </si>
  <si>
    <t>12级播音与主持艺术</t>
  </si>
  <si>
    <t>5004314034</t>
  </si>
  <si>
    <t>郭倩言</t>
  </si>
  <si>
    <t>7500114027</t>
  </si>
  <si>
    <t xml:space="preserve"> 聂欣悦</t>
  </si>
  <si>
    <t>戏文广编方向142班</t>
  </si>
  <si>
    <t>5001212018</t>
  </si>
  <si>
    <t>冯煜芳</t>
  </si>
  <si>
    <t>5004614001</t>
  </si>
  <si>
    <t>邹成蹊</t>
  </si>
  <si>
    <t>广电141班</t>
  </si>
  <si>
    <t>5000112166</t>
  </si>
  <si>
    <t>王晨希</t>
  </si>
  <si>
    <t>新闻学122</t>
  </si>
  <si>
    <t>5305312058</t>
  </si>
  <si>
    <t>黄一川</t>
  </si>
  <si>
    <t>播音与主持艺术123</t>
  </si>
  <si>
    <t>5305312041</t>
  </si>
  <si>
    <t>甘芯</t>
  </si>
  <si>
    <t>播音122班</t>
  </si>
  <si>
    <t>5206013003</t>
  </si>
  <si>
    <t>白杨</t>
  </si>
  <si>
    <t>戏文131</t>
  </si>
  <si>
    <t>5305312042</t>
  </si>
  <si>
    <t>许珈铭</t>
  </si>
  <si>
    <t>5004614058</t>
  </si>
  <si>
    <t>唐铭珺</t>
  </si>
  <si>
    <t>广电142</t>
  </si>
  <si>
    <t>5206413004</t>
  </si>
  <si>
    <t>张天奇</t>
  </si>
  <si>
    <t>播音131</t>
  </si>
  <si>
    <t>5000113063</t>
  </si>
  <si>
    <t>陈哲青</t>
  </si>
  <si>
    <t>13级广告学131班</t>
  </si>
  <si>
    <t>人文学院</t>
  </si>
  <si>
    <t>5000214184</t>
  </si>
  <si>
    <t>李宇君</t>
  </si>
  <si>
    <t>汉语言144</t>
  </si>
  <si>
    <t>5000213037</t>
  </si>
  <si>
    <t>李晶</t>
  </si>
  <si>
    <t>汉语言131</t>
  </si>
  <si>
    <t>5000213197</t>
  </si>
  <si>
    <t>顾嘉忆</t>
  </si>
  <si>
    <t>汉语言132班</t>
  </si>
  <si>
    <t>5000213185</t>
  </si>
  <si>
    <t>陈瑶</t>
  </si>
  <si>
    <t>5000313042</t>
  </si>
  <si>
    <t>杨思奇</t>
  </si>
  <si>
    <t>哲学131</t>
  </si>
  <si>
    <t>5000214191</t>
  </si>
  <si>
    <t>杨淑锦</t>
  </si>
  <si>
    <t>汉语言14</t>
  </si>
  <si>
    <t>5000213126</t>
  </si>
  <si>
    <t>肖希</t>
  </si>
  <si>
    <t>5000214196</t>
  </si>
  <si>
    <t>饶凌宇</t>
  </si>
  <si>
    <t>5000212184</t>
  </si>
  <si>
    <t>姚抒含</t>
  </si>
  <si>
    <t>汉语言122班</t>
  </si>
  <si>
    <t>5000212204</t>
  </si>
  <si>
    <t>胡星童</t>
  </si>
  <si>
    <t>5301114056</t>
  </si>
  <si>
    <t>毛远鹏</t>
  </si>
  <si>
    <t>5301114051</t>
  </si>
  <si>
    <t>陈逸然</t>
  </si>
  <si>
    <t>6002113058</t>
  </si>
  <si>
    <t>谢沐玄</t>
  </si>
  <si>
    <t>土木132</t>
  </si>
  <si>
    <t>6001113019</t>
  </si>
  <si>
    <t>刘耿哲</t>
  </si>
  <si>
    <t>建筑131</t>
  </si>
  <si>
    <t>6001113014</t>
  </si>
  <si>
    <t>胡紫君</t>
  </si>
  <si>
    <t>6001113027</t>
  </si>
  <si>
    <t>袁思奇</t>
  </si>
  <si>
    <t>6002313046</t>
  </si>
  <si>
    <t>张露</t>
  </si>
  <si>
    <t>工管132</t>
  </si>
  <si>
    <t>6001111067</t>
  </si>
  <si>
    <t>钟楷</t>
  </si>
  <si>
    <t>建筑112</t>
  </si>
  <si>
    <t>黎潜</t>
  </si>
  <si>
    <t>道桥卓越121</t>
  </si>
  <si>
    <t>7301012015</t>
  </si>
  <si>
    <t>陈卓</t>
  </si>
  <si>
    <t>土木123</t>
  </si>
  <si>
    <t>6001111053</t>
  </si>
  <si>
    <t>廖望</t>
  </si>
  <si>
    <t>6001113011</t>
  </si>
  <si>
    <t>李垣康</t>
  </si>
  <si>
    <t>6001113038</t>
  </si>
  <si>
    <t>周钰雯</t>
  </si>
  <si>
    <t>建筑13</t>
  </si>
  <si>
    <t>张译尹</t>
  </si>
  <si>
    <t>土木14级</t>
  </si>
  <si>
    <t>软件学院</t>
  </si>
  <si>
    <t>8001714037</t>
  </si>
  <si>
    <t>周子禺</t>
  </si>
  <si>
    <t>信息安全2014级</t>
  </si>
  <si>
    <t>8000114107</t>
  </si>
  <si>
    <t>吴鑫</t>
  </si>
  <si>
    <t>吴思奇</t>
  </si>
  <si>
    <t>陈孝翰</t>
  </si>
  <si>
    <t>软件工程2014级</t>
  </si>
  <si>
    <t>8000114233</t>
  </si>
  <si>
    <t>5003114009</t>
  </si>
  <si>
    <t>刘粤</t>
  </si>
  <si>
    <t>哲学141</t>
  </si>
  <si>
    <t>生命科学学院</t>
  </si>
  <si>
    <t>5601213007</t>
  </si>
  <si>
    <t>梁钰</t>
  </si>
  <si>
    <t>水产（卓越）131班</t>
  </si>
  <si>
    <t>5601213029</t>
  </si>
  <si>
    <t>苗春</t>
  </si>
  <si>
    <t>5601214028</t>
  </si>
  <si>
    <t>陈政</t>
  </si>
  <si>
    <t>水产（卓越）141班</t>
  </si>
  <si>
    <t>5601214014</t>
  </si>
  <si>
    <t>王帅杰</t>
  </si>
  <si>
    <t>5601214020</t>
  </si>
  <si>
    <t>李成龙</t>
  </si>
  <si>
    <t>6103114153</t>
  </si>
  <si>
    <t>刘容玮</t>
  </si>
  <si>
    <t>6102113010</t>
  </si>
  <si>
    <t>吴雨航</t>
  </si>
  <si>
    <t>电子信息工程2013级</t>
  </si>
  <si>
    <t>6102213941</t>
  </si>
  <si>
    <t>吴聪</t>
  </si>
  <si>
    <t>通信工程2013级</t>
  </si>
  <si>
    <t>6102214001</t>
  </si>
  <si>
    <t>钟宜洁</t>
  </si>
  <si>
    <t>通信工程2014级</t>
  </si>
  <si>
    <t>6102214109</t>
  </si>
  <si>
    <t>龚昕蓓</t>
  </si>
  <si>
    <t>6102214128</t>
  </si>
  <si>
    <t>李增祥</t>
  </si>
  <si>
    <t>6101213007</t>
  </si>
  <si>
    <t>周文锦</t>
  </si>
  <si>
    <t>自动化2013级</t>
  </si>
  <si>
    <t>6101113010</t>
  </si>
  <si>
    <t>廖嘉文</t>
  </si>
  <si>
    <t>电气工程及其自动化2013级</t>
  </si>
  <si>
    <t>6101213107</t>
  </si>
  <si>
    <t>曹悦</t>
  </si>
  <si>
    <t>6101113145</t>
  </si>
  <si>
    <t>王一尘</t>
  </si>
  <si>
    <t>6101113152</t>
  </si>
  <si>
    <t>周朝利</t>
  </si>
  <si>
    <t>6101214008</t>
  </si>
  <si>
    <t>付珊珊</t>
  </si>
  <si>
    <t>自动化2014级</t>
  </si>
  <si>
    <t>6101214032</t>
  </si>
  <si>
    <t>汪恬恬</t>
  </si>
  <si>
    <t>6101214065</t>
  </si>
  <si>
    <t>裴健</t>
  </si>
  <si>
    <t>6101114145</t>
  </si>
  <si>
    <t>陈泽霖</t>
  </si>
  <si>
    <t>电气工程及其自动化2014级</t>
  </si>
  <si>
    <t>信息工程学院</t>
  </si>
  <si>
    <t>否</t>
  </si>
  <si>
    <t>材料科学与工程学院</t>
  </si>
  <si>
    <t>第一临床医学院</t>
  </si>
  <si>
    <t>6300612267</t>
  </si>
  <si>
    <t>江荷</t>
  </si>
  <si>
    <t>12级临床医学</t>
  </si>
  <si>
    <t>6300612491</t>
  </si>
  <si>
    <t>叶鳞泓</t>
  </si>
  <si>
    <t>6302412068</t>
  </si>
  <si>
    <t>王颖怡</t>
  </si>
  <si>
    <t>6300612554</t>
  </si>
  <si>
    <t>陈梦婷</t>
  </si>
  <si>
    <t>6300612244</t>
  </si>
  <si>
    <t>李凌菡</t>
  </si>
  <si>
    <t>6300612441</t>
  </si>
  <si>
    <t>熊浩</t>
  </si>
  <si>
    <t>6301612041</t>
  </si>
  <si>
    <t>姚星宇</t>
  </si>
  <si>
    <t>6300612147</t>
  </si>
  <si>
    <t>宋鹤</t>
  </si>
  <si>
    <t>6300612146</t>
  </si>
  <si>
    <t>陈怡</t>
  </si>
  <si>
    <t>6300612149</t>
  </si>
  <si>
    <t>王睿哲</t>
  </si>
  <si>
    <t>6300612070</t>
  </si>
  <si>
    <t>廖敏琪</t>
  </si>
  <si>
    <t>6302612005</t>
  </si>
  <si>
    <t>赵瑞琛</t>
  </si>
  <si>
    <t>12级影像医学</t>
  </si>
  <si>
    <t>6300612268</t>
  </si>
  <si>
    <t>姜楠</t>
  </si>
  <si>
    <t>6300610160</t>
  </si>
  <si>
    <t>龚程成</t>
  </si>
  <si>
    <t>10级临床医学</t>
  </si>
  <si>
    <t>6300613041</t>
  </si>
  <si>
    <t>丁聪聪</t>
  </si>
  <si>
    <t>临床医学13级</t>
  </si>
  <si>
    <t>6300613080</t>
  </si>
  <si>
    <t>刘启</t>
  </si>
  <si>
    <t>6300113086</t>
  </si>
  <si>
    <t>刘宇晴</t>
  </si>
  <si>
    <t>6300613064</t>
  </si>
  <si>
    <t>刘玮</t>
  </si>
  <si>
    <t>临床13级</t>
  </si>
  <si>
    <t>6300613228</t>
  </si>
  <si>
    <t>王竞成</t>
  </si>
  <si>
    <t>2013级</t>
  </si>
  <si>
    <t>尹子宵</t>
  </si>
  <si>
    <t>6300613159</t>
  </si>
  <si>
    <t>邓恬</t>
  </si>
  <si>
    <t>6300513010</t>
  </si>
  <si>
    <t>朱宁静</t>
  </si>
  <si>
    <t>口腔医学131班</t>
  </si>
  <si>
    <t>6303414068</t>
  </si>
  <si>
    <t>丁雪松</t>
  </si>
  <si>
    <t>中英临床142</t>
  </si>
  <si>
    <t>6303414079</t>
  </si>
  <si>
    <t>祝捷</t>
  </si>
  <si>
    <t>6303414074</t>
  </si>
  <si>
    <t>郭天舒</t>
  </si>
  <si>
    <t>6303414066</t>
  </si>
  <si>
    <t>林颖</t>
  </si>
  <si>
    <t>6300113062</t>
  </si>
  <si>
    <t>张玲霞</t>
  </si>
  <si>
    <t>临床医学2013级（实验班）</t>
  </si>
  <si>
    <t>6300613388</t>
  </si>
  <si>
    <t>闵今今</t>
  </si>
  <si>
    <t>6300613156</t>
  </si>
  <si>
    <t>陈奕嘉</t>
  </si>
  <si>
    <t>6300613353</t>
  </si>
  <si>
    <t>汪茜</t>
  </si>
  <si>
    <t>5101813022</t>
  </si>
  <si>
    <t>吴君颖</t>
  </si>
  <si>
    <t>6300613417</t>
  </si>
  <si>
    <t>龙吟</t>
  </si>
  <si>
    <t>6300613084</t>
  </si>
  <si>
    <t>陈章涵</t>
  </si>
  <si>
    <t>6300613007</t>
  </si>
  <si>
    <t>蒋卓航</t>
  </si>
  <si>
    <t>6302713106</t>
  </si>
  <si>
    <t>杨新宇</t>
  </si>
  <si>
    <t>6300613268</t>
  </si>
  <si>
    <t>綦碧莹</t>
  </si>
  <si>
    <t>6300612440</t>
  </si>
  <si>
    <t>谢秋玉</t>
  </si>
  <si>
    <t>临床医学2012级</t>
  </si>
  <si>
    <t>6301614069</t>
  </si>
  <si>
    <t>文俊凯</t>
  </si>
  <si>
    <t>麻醉学2014级</t>
  </si>
  <si>
    <t>6300612436</t>
  </si>
  <si>
    <t>彭玲</t>
  </si>
  <si>
    <t>朱诗璇</t>
  </si>
  <si>
    <t>临床医学147班</t>
  </si>
  <si>
    <t>药学院二年级</t>
  </si>
  <si>
    <t>6300614086</t>
  </si>
  <si>
    <t>临床142班</t>
  </si>
  <si>
    <t>否(27/52)</t>
  </si>
  <si>
    <t>否(19/35)</t>
  </si>
  <si>
    <t>否(17/34)</t>
  </si>
  <si>
    <t>否(37/64)</t>
  </si>
  <si>
    <t>否(45/64)</t>
  </si>
  <si>
    <t>否(19/31)</t>
  </si>
  <si>
    <t>否(21/35)</t>
  </si>
  <si>
    <t>否(20/35)</t>
  </si>
  <si>
    <t>否(31/35)</t>
  </si>
  <si>
    <t>否(32/55)</t>
  </si>
  <si>
    <t>否(40/55)</t>
  </si>
  <si>
    <t>否(56/57)</t>
  </si>
  <si>
    <t>否(23/43)</t>
  </si>
  <si>
    <t>否(31/45)</t>
  </si>
  <si>
    <t>否(31/55)</t>
  </si>
  <si>
    <t>否(50/63)</t>
  </si>
  <si>
    <t>否(17/39)</t>
  </si>
  <si>
    <t>否(33/39)</t>
  </si>
  <si>
    <t>否(26/41)</t>
  </si>
  <si>
    <t>否(23/42)</t>
  </si>
  <si>
    <t>否(23/35)</t>
  </si>
  <si>
    <t>否(14/31)</t>
  </si>
  <si>
    <t>否(10/22)</t>
  </si>
  <si>
    <t>否(13/25)</t>
  </si>
  <si>
    <t>否(27/37)</t>
  </si>
  <si>
    <t>否(16/35)</t>
  </si>
  <si>
    <t>否(46/66)</t>
  </si>
  <si>
    <t>否(28/59)</t>
  </si>
  <si>
    <t>否(50/66)</t>
  </si>
  <si>
    <t>否(24/34)</t>
  </si>
  <si>
    <t>否(55/58)</t>
  </si>
  <si>
    <t>否(41/41)</t>
  </si>
  <si>
    <t>否(15/30)</t>
  </si>
  <si>
    <t>否(19/32)</t>
  </si>
  <si>
    <t>否(45/75)</t>
  </si>
  <si>
    <t>否(46/75)</t>
  </si>
  <si>
    <t>否(15/29)</t>
  </si>
  <si>
    <t>否(14/29)</t>
  </si>
  <si>
    <t>否(35/49)</t>
  </si>
  <si>
    <t>否(24/30)</t>
  </si>
  <si>
    <t>备注</t>
  </si>
  <si>
    <t>否(33/33)</t>
  </si>
  <si>
    <t>否(22/31)</t>
  </si>
  <si>
    <t>自费</t>
  </si>
  <si>
    <t>退出</t>
  </si>
  <si>
    <t>否(39/49)</t>
  </si>
  <si>
    <t>否(27/48)</t>
  </si>
  <si>
    <t>否(10/28)</t>
  </si>
  <si>
    <t>否(30/43)</t>
  </si>
  <si>
    <t>6300114057</t>
  </si>
  <si>
    <t>尹彤瑶</t>
  </si>
  <si>
    <t>护理2014级</t>
  </si>
  <si>
    <t>6300114065</t>
  </si>
  <si>
    <t>杞月诗</t>
  </si>
  <si>
    <t>护理2015级</t>
  </si>
  <si>
    <t>6300614293</t>
  </si>
  <si>
    <t>否(30/51)</t>
  </si>
  <si>
    <t>否(38/62)</t>
  </si>
  <si>
    <t>否(39/57)</t>
  </si>
  <si>
    <t>否(9/22)</t>
  </si>
  <si>
    <t>澳大利亚皇家墨尔本理工学院</t>
  </si>
  <si>
    <t>美国加州洪堡州立大学</t>
  </si>
  <si>
    <t>是</t>
  </si>
  <si>
    <t>英国诺丁汉中央学院</t>
  </si>
  <si>
    <t>否(12/21)</t>
  </si>
  <si>
    <t>否(25/51)</t>
  </si>
  <si>
    <t>否(16/20)</t>
  </si>
  <si>
    <t>否(31/61)</t>
  </si>
  <si>
    <t>否(20/48)</t>
  </si>
  <si>
    <t>否(18/25)</t>
  </si>
  <si>
    <t>否(33/53)</t>
  </si>
  <si>
    <t>否(27/49)</t>
  </si>
  <si>
    <t>否(13/21)</t>
  </si>
  <si>
    <t>否(10/21)</t>
  </si>
  <si>
    <t>否(23/57)</t>
  </si>
  <si>
    <t>否(20/20)</t>
  </si>
  <si>
    <t>否(11/25)</t>
  </si>
  <si>
    <t>否(28/57)</t>
  </si>
  <si>
    <t>否</t>
  </si>
  <si>
    <t>英国诺丁汉中央学院</t>
  </si>
  <si>
    <t>否(25/49)</t>
  </si>
  <si>
    <t>否(43/62)</t>
  </si>
  <si>
    <t>否(58/62)</t>
  </si>
  <si>
    <t>否(42/62)</t>
  </si>
  <si>
    <t>否(41/53)</t>
  </si>
  <si>
    <t>澳大利亚皇家墨尔本理工学院</t>
  </si>
  <si>
    <t>否(14/28)</t>
  </si>
  <si>
    <t>自费</t>
  </si>
  <si>
    <t>美国加州洪堡州立大学</t>
  </si>
  <si>
    <t>毕业班实习</t>
  </si>
  <si>
    <t>是</t>
  </si>
  <si>
    <t>材料科学与工程学院</t>
  </si>
  <si>
    <t>材料科学与工程学院</t>
  </si>
  <si>
    <r>
      <t>法学13</t>
    </r>
    <r>
      <rPr>
        <sz val="10"/>
        <rFont val="宋体"/>
        <family val="0"/>
      </rPr>
      <t>4班</t>
    </r>
  </si>
  <si>
    <t>法学14级</t>
  </si>
  <si>
    <r>
      <t>法学14</t>
    </r>
    <r>
      <rPr>
        <sz val="10"/>
        <rFont val="宋体"/>
        <family val="0"/>
      </rPr>
      <t>2班</t>
    </r>
  </si>
  <si>
    <t>高等研究院</t>
  </si>
  <si>
    <t>131本硕班</t>
  </si>
  <si>
    <t>公共管理学院</t>
  </si>
  <si>
    <t>公共管理学院</t>
  </si>
  <si>
    <t>公共管理学院</t>
  </si>
  <si>
    <t>公共管理学院</t>
  </si>
  <si>
    <t>公共管理学院</t>
  </si>
  <si>
    <t>公共管理学院</t>
  </si>
  <si>
    <t>公共管理学院</t>
  </si>
  <si>
    <t>公共管理学院</t>
  </si>
  <si>
    <t>公共管理学院</t>
  </si>
  <si>
    <t>公共管理学院</t>
  </si>
  <si>
    <t>公共管理学院</t>
  </si>
  <si>
    <r>
      <t>材成14</t>
    </r>
    <r>
      <rPr>
        <sz val="10"/>
        <rFont val="宋体"/>
        <family val="0"/>
      </rPr>
      <t>6班</t>
    </r>
  </si>
  <si>
    <t>建筑工程学院</t>
  </si>
  <si>
    <t>建筑工程学院</t>
  </si>
  <si>
    <t>建筑工程学院</t>
  </si>
  <si>
    <r>
      <t>60021140</t>
    </r>
    <r>
      <rPr>
        <sz val="10"/>
        <rFont val="宋体"/>
        <family val="0"/>
      </rPr>
      <t>34</t>
    </r>
  </si>
  <si>
    <t>建筑工程学院</t>
  </si>
  <si>
    <t>建筑工程学院</t>
  </si>
  <si>
    <t>建筑工程学院</t>
  </si>
  <si>
    <t>建筑工程学院</t>
  </si>
  <si>
    <t>建筑工程学院</t>
  </si>
  <si>
    <t>工商管理（中法实验141）</t>
  </si>
  <si>
    <t>综合实验班2014级</t>
  </si>
  <si>
    <t>8001714002</t>
  </si>
  <si>
    <t>吕垠</t>
  </si>
  <si>
    <t>信息安全141班</t>
  </si>
  <si>
    <t>食品学院</t>
  </si>
  <si>
    <t>外国语学院</t>
  </si>
  <si>
    <t>外国语学院</t>
  </si>
  <si>
    <t>外国语学院</t>
  </si>
  <si>
    <t>外国语学院</t>
  </si>
  <si>
    <t>外国语学院</t>
  </si>
  <si>
    <t>外国语学院</t>
  </si>
  <si>
    <r>
      <t>英日13</t>
    </r>
    <r>
      <rPr>
        <sz val="10"/>
        <rFont val="宋体"/>
        <family val="0"/>
      </rPr>
      <t>3</t>
    </r>
  </si>
  <si>
    <t>外国语学院</t>
  </si>
  <si>
    <t>外国语学院</t>
  </si>
  <si>
    <t>外国语学院</t>
  </si>
  <si>
    <t>外国语学院</t>
  </si>
  <si>
    <t>外国语学院</t>
  </si>
  <si>
    <t>外国语学院</t>
  </si>
  <si>
    <t>外国语学院</t>
  </si>
  <si>
    <r>
      <t>计算机科学与技术</t>
    </r>
    <r>
      <rPr>
        <sz val="10"/>
        <rFont val="宋体"/>
        <family val="0"/>
      </rPr>
      <t>144班</t>
    </r>
  </si>
  <si>
    <t>舞蹈教育121</t>
  </si>
  <si>
    <t>舞蹈编导2012</t>
  </si>
  <si>
    <r>
      <t>环境设计2013</t>
    </r>
    <r>
      <rPr>
        <sz val="10"/>
        <rFont val="宋体"/>
        <family val="0"/>
      </rPr>
      <t>景观2班</t>
    </r>
  </si>
  <si>
    <t>肖睿</t>
  </si>
  <si>
    <t>刘毅</t>
  </si>
  <si>
    <t>刘任</t>
  </si>
  <si>
    <t>理工实验班-理学院</t>
  </si>
  <si>
    <t>5502114010</t>
  </si>
  <si>
    <t>彭钰辉</t>
  </si>
  <si>
    <t>物理2014级</t>
  </si>
  <si>
    <t>5502114035</t>
  </si>
  <si>
    <t>方星</t>
  </si>
  <si>
    <t>物理141</t>
  </si>
  <si>
    <t>理工实验班-新闻与传播学院</t>
  </si>
  <si>
    <t>5004614028</t>
  </si>
  <si>
    <t>徐玮璐</t>
  </si>
  <si>
    <t>广播电视学</t>
  </si>
  <si>
    <t>医学部-第一临床医学院</t>
  </si>
  <si>
    <t>医学部-第二临床医学院</t>
  </si>
  <si>
    <t>医学部-第二临床医学院</t>
  </si>
  <si>
    <t>医学部-公共卫生学院</t>
  </si>
  <si>
    <t>医学部-公共卫生学院</t>
  </si>
  <si>
    <t>医学部-公共卫生学院</t>
  </si>
  <si>
    <t>张丹</t>
  </si>
  <si>
    <t>医学部-第一临床医学院</t>
  </si>
  <si>
    <t>医学部-第二临床医学院</t>
  </si>
  <si>
    <t>医学部-第一临床医学院</t>
  </si>
  <si>
    <t>医学部-第一临床医学院</t>
  </si>
  <si>
    <t>医学部-第一临床医学院</t>
  </si>
  <si>
    <t>医学部-第一临床医学院</t>
  </si>
  <si>
    <t>医学部-第二临床医学院</t>
  </si>
  <si>
    <t>医学部-第二临床医学院</t>
  </si>
  <si>
    <t>医学部-第一临床医学院</t>
  </si>
  <si>
    <r>
      <rPr>
        <sz val="10"/>
        <rFont val="宋体"/>
        <family val="0"/>
      </rPr>
      <t>郭天蕊</t>
    </r>
  </si>
  <si>
    <t>医学部-公共卫生学院</t>
  </si>
  <si>
    <t>医学部-公共卫生学院</t>
  </si>
  <si>
    <t>医学部-公共卫生学院</t>
  </si>
  <si>
    <t>医学部-第一临床医学院</t>
  </si>
  <si>
    <t>医学部-公共卫生学院</t>
  </si>
  <si>
    <t>医学部-第一临床医学院</t>
  </si>
  <si>
    <t>医学部-公共卫生学院</t>
  </si>
  <si>
    <t>医学部-护理学院</t>
  </si>
  <si>
    <t>医学部-护理学院</t>
  </si>
  <si>
    <t>医学部-药学院</t>
  </si>
  <si>
    <t>医学部-第一临床医学院</t>
  </si>
  <si>
    <t>医学部-口腔医学院</t>
  </si>
  <si>
    <t>医学部-第二临床医学院</t>
  </si>
  <si>
    <t>医学部-第二临床医学院</t>
  </si>
  <si>
    <t>医学部-第一临床医学院</t>
  </si>
  <si>
    <t>医学部-第一临床医学院</t>
  </si>
  <si>
    <t>医学部-公共卫生学院</t>
  </si>
  <si>
    <t>医学部-公共卫生学院</t>
  </si>
  <si>
    <t>医学部-南昌大学玛丽女王学院</t>
  </si>
  <si>
    <t>医学部-南昌大学玛丽女王学院</t>
  </si>
  <si>
    <t>医学部-南昌大学玛丽女王学院</t>
  </si>
  <si>
    <t>医学部-第一临床医学院</t>
  </si>
  <si>
    <t>医学部-第一临床医学院</t>
  </si>
  <si>
    <t>医学部-第一临床医学院</t>
  </si>
  <si>
    <t>医学部-第一临床医学院</t>
  </si>
  <si>
    <t>医学部-第二临床医学院</t>
  </si>
  <si>
    <t>医学部-第二临床医学院</t>
  </si>
  <si>
    <t>医学部-第二临床医学院</t>
  </si>
  <si>
    <t>医学部-第二临床医学院</t>
  </si>
  <si>
    <t>医学部-公共卫生学院</t>
  </si>
  <si>
    <t>医学部-公共卫生学院</t>
  </si>
  <si>
    <t>医学部-公共卫生学院</t>
  </si>
  <si>
    <t>医学部-公共卫生学院</t>
  </si>
  <si>
    <t>医学部-公共卫生学院</t>
  </si>
  <si>
    <t>医学部-南昌大学玛丽女王学院</t>
  </si>
  <si>
    <t>2014-2015-1学期平均学分绩点班级排名前40%情况</t>
  </si>
  <si>
    <t>拟资助情况</t>
  </si>
  <si>
    <t>国外学习学校名称</t>
  </si>
  <si>
    <t>2015年暑期学生赴国外学习实践报名统计表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</si>
</sst>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_ "/>
    <numFmt numFmtId="187" formatCode="0.0%"/>
  </numFmts>
  <fonts count="26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" fillId="16" borderId="11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/>
    </xf>
    <xf numFmtId="0" fontId="24" fillId="16" borderId="10" xfId="0" applyFont="1" applyFill="1" applyBorder="1" applyAlignment="1">
      <alignment horizontal="center" vertical="center" wrapText="1"/>
    </xf>
    <xf numFmtId="49" fontId="25" fillId="0" borderId="10" xfId="274" applyNumberFormat="1" applyFont="1" applyFill="1" applyBorder="1" applyAlignment="1">
      <alignment horizontal="center" vertical="center" shrinkToFit="1"/>
      <protection/>
    </xf>
    <xf numFmtId="0" fontId="25" fillId="0" borderId="10" xfId="274" applyFont="1" applyFill="1" applyBorder="1" applyAlignment="1">
      <alignment horizontal="center" vertical="center" shrinkToFit="1"/>
      <protection/>
    </xf>
    <xf numFmtId="0" fontId="25" fillId="0" borderId="10" xfId="280" applyNumberFormat="1" applyFont="1" applyFill="1" applyBorder="1" applyAlignment="1">
      <alignment horizontal="center" shrinkToFit="1"/>
      <protection/>
    </xf>
    <xf numFmtId="187" fontId="25" fillId="0" borderId="10" xfId="0" applyNumberFormat="1" applyFont="1" applyFill="1" applyBorder="1" applyAlignment="1">
      <alignment horizontal="center" vertical="center" shrinkToFit="1"/>
    </xf>
    <xf numFmtId="49" fontId="25" fillId="0" borderId="10" xfId="0" applyNumberFormat="1" applyFont="1" applyFill="1" applyBorder="1" applyAlignment="1">
      <alignment horizontal="center" vertical="center" shrinkToFit="1"/>
    </xf>
    <xf numFmtId="0" fontId="25" fillId="0" borderId="10" xfId="280" applyFont="1" applyFill="1" applyBorder="1" applyAlignment="1">
      <alignment horizontal="center" vertical="center" shrinkToFit="1"/>
      <protection/>
    </xf>
    <xf numFmtId="49" fontId="25" fillId="0" borderId="10" xfId="280" applyNumberFormat="1" applyFont="1" applyFill="1" applyBorder="1" applyAlignment="1">
      <alignment horizontal="center" vertical="center" shrinkToFit="1"/>
      <protection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278" applyFont="1" applyFill="1" applyBorder="1" applyAlignment="1">
      <alignment horizontal="center" vertical="center" shrinkToFit="1"/>
      <protection/>
    </xf>
    <xf numFmtId="49" fontId="25" fillId="0" borderId="10" xfId="278" applyNumberFormat="1" applyFont="1" applyFill="1" applyBorder="1" applyAlignment="1">
      <alignment horizontal="center" vertical="center" shrinkToFit="1"/>
      <protection/>
    </xf>
    <xf numFmtId="49" fontId="25" fillId="0" borderId="10" xfId="282" applyNumberFormat="1" applyFont="1" applyFill="1" applyBorder="1" applyAlignment="1">
      <alignment horizontal="center" vertical="center" shrinkToFit="1"/>
      <protection/>
    </xf>
    <xf numFmtId="187" fontId="25" fillId="0" borderId="10" xfId="283" applyNumberFormat="1" applyFont="1" applyFill="1" applyBorder="1" applyAlignment="1">
      <alignment horizontal="center" vertical="center"/>
      <protection/>
    </xf>
    <xf numFmtId="0" fontId="25" fillId="0" borderId="10" xfId="282" applyFont="1" applyFill="1" applyBorder="1" applyAlignment="1">
      <alignment horizontal="center" vertical="center" shrinkToFit="1"/>
      <protection/>
    </xf>
    <xf numFmtId="187" fontId="25" fillId="0" borderId="10" xfId="0" applyNumberFormat="1" applyFont="1" applyFill="1" applyBorder="1" applyAlignment="1">
      <alignment horizontal="center"/>
    </xf>
    <xf numFmtId="0" fontId="25" fillId="0" borderId="10" xfId="283" applyFont="1" applyFill="1" applyBorder="1" applyAlignment="1">
      <alignment horizontal="center" vertical="center"/>
      <protection/>
    </xf>
    <xf numFmtId="49" fontId="25" fillId="0" borderId="10" xfId="280" applyNumberFormat="1" applyFont="1" applyFill="1" applyBorder="1" applyAlignment="1">
      <alignment horizontal="center" shrinkToFit="1"/>
      <protection/>
    </xf>
    <xf numFmtId="0" fontId="25" fillId="0" borderId="10" xfId="280" applyFont="1" applyFill="1" applyBorder="1" applyAlignment="1">
      <alignment horizontal="center" shrinkToFit="1"/>
      <protection/>
    </xf>
    <xf numFmtId="49" fontId="25" fillId="0" borderId="10" xfId="283" applyNumberFormat="1" applyFont="1" applyFill="1" applyBorder="1" applyAlignment="1">
      <alignment horizontal="center" vertical="center"/>
      <protection/>
    </xf>
    <xf numFmtId="49" fontId="25" fillId="0" borderId="10" xfId="275" applyNumberFormat="1" applyFont="1" applyFill="1" applyBorder="1" applyAlignment="1">
      <alignment horizontal="center" vertical="center" shrinkToFit="1"/>
      <protection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5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4" xfId="19"/>
    <cellStyle name="20% - 强调文字颜色 1 4 2" xfId="20"/>
    <cellStyle name="20% - 强调文字颜色 1 5" xfId="21"/>
    <cellStyle name="20% - 强调文字颜色 1 5 2" xfId="22"/>
    <cellStyle name="20% - 强调文字颜色 1 6" xfId="23"/>
    <cellStyle name="20% - 强调文字颜色 1 6 2" xfId="24"/>
    <cellStyle name="20% - 强调文字颜色 2" xfId="25"/>
    <cellStyle name="20% - 强调文字颜色 2 2" xfId="26"/>
    <cellStyle name="20% - 强调文字颜色 2 2 2" xfId="27"/>
    <cellStyle name="20% - 强调文字颜色 2 3" xfId="28"/>
    <cellStyle name="20% - 强调文字颜色 2 4" xfId="29"/>
    <cellStyle name="20% - 强调文字颜色 2 4 2" xfId="30"/>
    <cellStyle name="20% - 强调文字颜色 2 5" xfId="31"/>
    <cellStyle name="20% - 强调文字颜色 2 5 2" xfId="32"/>
    <cellStyle name="20% - 强调文字颜色 2 6" xfId="33"/>
    <cellStyle name="20% - 强调文字颜色 2 6 2" xfId="34"/>
    <cellStyle name="20% - 强调文字颜色 3" xfId="35"/>
    <cellStyle name="20% - 强调文字颜色 3 2" xfId="36"/>
    <cellStyle name="20% - 强调文字颜色 3 2 2" xfId="37"/>
    <cellStyle name="20% - 强调文字颜色 3 3" xfId="38"/>
    <cellStyle name="20% - 强调文字颜色 3 4" xfId="39"/>
    <cellStyle name="20% - 强调文字颜色 3 4 2" xfId="40"/>
    <cellStyle name="20% - 强调文字颜色 3 5" xfId="41"/>
    <cellStyle name="20% - 强调文字颜色 3 5 2" xfId="42"/>
    <cellStyle name="20% - 强调文字颜色 3 6" xfId="43"/>
    <cellStyle name="20% - 强调文字颜色 3 6 2" xfId="44"/>
    <cellStyle name="20% - 强调文字颜色 4" xfId="45"/>
    <cellStyle name="20% - 强调文字颜色 4 2" xfId="46"/>
    <cellStyle name="20% - 强调文字颜色 4 2 2" xfId="47"/>
    <cellStyle name="20% - 强调文字颜色 4 3" xfId="48"/>
    <cellStyle name="20% - 强调文字颜色 4 4" xfId="49"/>
    <cellStyle name="20% - 强调文字颜色 4 4 2" xfId="50"/>
    <cellStyle name="20% - 强调文字颜色 4 5" xfId="51"/>
    <cellStyle name="20% - 强调文字颜色 4 5 2" xfId="52"/>
    <cellStyle name="20% - 强调文字颜色 4 6" xfId="53"/>
    <cellStyle name="20% - 强调文字颜色 4 6 2" xfId="54"/>
    <cellStyle name="20% - 强调文字颜色 5" xfId="55"/>
    <cellStyle name="20% - 强调文字颜色 5 2" xfId="56"/>
    <cellStyle name="20% - 强调文字颜色 5 2 2" xfId="57"/>
    <cellStyle name="20% - 强调文字颜色 5 3" xfId="58"/>
    <cellStyle name="20% - 强调文字颜色 5 4" xfId="59"/>
    <cellStyle name="20% - 强调文字颜色 5 4 2" xfId="60"/>
    <cellStyle name="20% - 强调文字颜色 5 5" xfId="61"/>
    <cellStyle name="20% - 强调文字颜色 5 5 2" xfId="62"/>
    <cellStyle name="20% - 强调文字颜色 5 6" xfId="63"/>
    <cellStyle name="20% - 强调文字颜色 5 6 2" xfId="64"/>
    <cellStyle name="20% - 强调文字颜色 6" xfId="65"/>
    <cellStyle name="20% - 强调文字颜色 6 2" xfId="66"/>
    <cellStyle name="20% - 强调文字颜色 6 2 2" xfId="67"/>
    <cellStyle name="20% - 强调文字颜色 6 3" xfId="68"/>
    <cellStyle name="20% - 强调文字颜色 6 4" xfId="69"/>
    <cellStyle name="20% - 强调文字颜色 6 4 2" xfId="70"/>
    <cellStyle name="20% - 强调文字颜色 6 5" xfId="71"/>
    <cellStyle name="20% - 强调文字颜色 6 5 2" xfId="72"/>
    <cellStyle name="20% - 强调文字颜色 6 6" xfId="73"/>
    <cellStyle name="20% - 强调文字颜色 6 6 2" xfId="74"/>
    <cellStyle name="20% - 着色 1" xfId="75"/>
    <cellStyle name="20% - 着色 2" xfId="76"/>
    <cellStyle name="20% - 着色 3" xfId="77"/>
    <cellStyle name="20% - 着色 4" xfId="78"/>
    <cellStyle name="20% - 着色 5" xfId="79"/>
    <cellStyle name="20% - 着色 6" xfId="80"/>
    <cellStyle name="40% - 强调文字颜色 1" xfId="81"/>
    <cellStyle name="40% - 强调文字颜色 1 2" xfId="82"/>
    <cellStyle name="40% - 强调文字颜色 1 2 2" xfId="83"/>
    <cellStyle name="40% - 强调文字颜色 1 3" xfId="84"/>
    <cellStyle name="40% - 强调文字颜色 1 4" xfId="85"/>
    <cellStyle name="40% - 强调文字颜色 1 4 2" xfId="86"/>
    <cellStyle name="40% - 强调文字颜色 1 5" xfId="87"/>
    <cellStyle name="40% - 强调文字颜色 1 5 2" xfId="88"/>
    <cellStyle name="40% - 强调文字颜色 1 6" xfId="89"/>
    <cellStyle name="40% - 强调文字颜色 1 6 2" xfId="90"/>
    <cellStyle name="40% - 强调文字颜色 2" xfId="91"/>
    <cellStyle name="40% - 强调文字颜色 2 2" xfId="92"/>
    <cellStyle name="40% - 强调文字颜色 2 2 2" xfId="93"/>
    <cellStyle name="40% - 强调文字颜色 2 3" xfId="94"/>
    <cellStyle name="40% - 强调文字颜色 2 4" xfId="95"/>
    <cellStyle name="40% - 强调文字颜色 2 4 2" xfId="96"/>
    <cellStyle name="40% - 强调文字颜色 2 5" xfId="97"/>
    <cellStyle name="40% - 强调文字颜色 2 5 2" xfId="98"/>
    <cellStyle name="40% - 强调文字颜色 2 6" xfId="99"/>
    <cellStyle name="40% - 强调文字颜色 2 6 2" xfId="100"/>
    <cellStyle name="40% - 强调文字颜色 3" xfId="101"/>
    <cellStyle name="40% - 强调文字颜色 3 2" xfId="102"/>
    <cellStyle name="40% - 强调文字颜色 3 2 2" xfId="103"/>
    <cellStyle name="40% - 强调文字颜色 3 3" xfId="104"/>
    <cellStyle name="40% - 强调文字颜色 3 4" xfId="105"/>
    <cellStyle name="40% - 强调文字颜色 3 4 2" xfId="106"/>
    <cellStyle name="40% - 强调文字颜色 3 5" xfId="107"/>
    <cellStyle name="40% - 强调文字颜色 3 5 2" xfId="108"/>
    <cellStyle name="40% - 强调文字颜色 3 6" xfId="109"/>
    <cellStyle name="40% - 强调文字颜色 3 6 2" xfId="110"/>
    <cellStyle name="40% - 强调文字颜色 4" xfId="111"/>
    <cellStyle name="40% - 强调文字颜色 4 2" xfId="112"/>
    <cellStyle name="40% - 强调文字颜色 4 2 2" xfId="113"/>
    <cellStyle name="40% - 强调文字颜色 4 3" xfId="114"/>
    <cellStyle name="40% - 强调文字颜色 4 4" xfId="115"/>
    <cellStyle name="40% - 强调文字颜色 4 4 2" xfId="116"/>
    <cellStyle name="40% - 强调文字颜色 4 5" xfId="117"/>
    <cellStyle name="40% - 强调文字颜色 4 5 2" xfId="118"/>
    <cellStyle name="40% - 强调文字颜色 4 6" xfId="119"/>
    <cellStyle name="40% - 强调文字颜色 4 6 2" xfId="120"/>
    <cellStyle name="40% - 强调文字颜色 5" xfId="121"/>
    <cellStyle name="40% - 强调文字颜色 5 2" xfId="122"/>
    <cellStyle name="40% - 强调文字颜色 5 2 2" xfId="123"/>
    <cellStyle name="40% - 强调文字颜色 5 3" xfId="124"/>
    <cellStyle name="40% - 强调文字颜色 5 4" xfId="125"/>
    <cellStyle name="40% - 强调文字颜色 5 4 2" xfId="126"/>
    <cellStyle name="40% - 强调文字颜色 5 5" xfId="127"/>
    <cellStyle name="40% - 强调文字颜色 5 5 2" xfId="128"/>
    <cellStyle name="40% - 强调文字颜色 5 6" xfId="129"/>
    <cellStyle name="40% - 强调文字颜色 5 6 2" xfId="130"/>
    <cellStyle name="40% - 强调文字颜色 6" xfId="131"/>
    <cellStyle name="40% - 强调文字颜色 6 2" xfId="132"/>
    <cellStyle name="40% - 强调文字颜色 6 2 2" xfId="133"/>
    <cellStyle name="40% - 强调文字颜色 6 3" xfId="134"/>
    <cellStyle name="40% - 强调文字颜色 6 4" xfId="135"/>
    <cellStyle name="40% - 强调文字颜色 6 4 2" xfId="136"/>
    <cellStyle name="40% - 强调文字颜色 6 5" xfId="137"/>
    <cellStyle name="40% - 强调文字颜色 6 5 2" xfId="138"/>
    <cellStyle name="40% - 强调文字颜色 6 6" xfId="139"/>
    <cellStyle name="40% - 强调文字颜色 6 6 2" xfId="140"/>
    <cellStyle name="40% - 着色 1" xfId="141"/>
    <cellStyle name="40% - 着色 2" xfId="142"/>
    <cellStyle name="40% - 着色 3" xfId="143"/>
    <cellStyle name="40% - 着色 4" xfId="144"/>
    <cellStyle name="40% - 着色 5" xfId="145"/>
    <cellStyle name="40% - 着色 6" xfId="146"/>
    <cellStyle name="60% - 强调文字颜色 1" xfId="147"/>
    <cellStyle name="60% - 强调文字颜色 1 2" xfId="148"/>
    <cellStyle name="60% - 强调文字颜色 1 2 2" xfId="149"/>
    <cellStyle name="60% - 强调文字颜色 1 3" xfId="150"/>
    <cellStyle name="60% - 强调文字颜色 1 4" xfId="151"/>
    <cellStyle name="60% - 强调文字颜色 1 4 2" xfId="152"/>
    <cellStyle name="60% - 强调文字颜色 1 5" xfId="153"/>
    <cellStyle name="60% - 强调文字颜色 1 5 2" xfId="154"/>
    <cellStyle name="60% - 强调文字颜色 1 6" xfId="155"/>
    <cellStyle name="60% - 强调文字颜色 1 6 2" xfId="156"/>
    <cellStyle name="60% - 强调文字颜色 2" xfId="157"/>
    <cellStyle name="60% - 强调文字颜色 2 2" xfId="158"/>
    <cellStyle name="60% - 强调文字颜色 2 2 2" xfId="159"/>
    <cellStyle name="60% - 强调文字颜色 2 3" xfId="160"/>
    <cellStyle name="60% - 强调文字颜色 2 4" xfId="161"/>
    <cellStyle name="60% - 强调文字颜色 2 4 2" xfId="162"/>
    <cellStyle name="60% - 强调文字颜色 2 5" xfId="163"/>
    <cellStyle name="60% - 强调文字颜色 2 5 2" xfId="164"/>
    <cellStyle name="60% - 强调文字颜色 2 6" xfId="165"/>
    <cellStyle name="60% - 强调文字颜色 2 6 2" xfId="166"/>
    <cellStyle name="60% - 强调文字颜色 3" xfId="167"/>
    <cellStyle name="60% - 强调文字颜色 3 2" xfId="168"/>
    <cellStyle name="60% - 强调文字颜色 3 2 2" xfId="169"/>
    <cellStyle name="60% - 强调文字颜色 3 3" xfId="170"/>
    <cellStyle name="60% - 强调文字颜色 3 4" xfId="171"/>
    <cellStyle name="60% - 强调文字颜色 3 4 2" xfId="172"/>
    <cellStyle name="60% - 强调文字颜色 3 5" xfId="173"/>
    <cellStyle name="60% - 强调文字颜色 3 5 2" xfId="174"/>
    <cellStyle name="60% - 强调文字颜色 3 6" xfId="175"/>
    <cellStyle name="60% - 强调文字颜色 3 6 2" xfId="176"/>
    <cellStyle name="60% - 强调文字颜色 4" xfId="177"/>
    <cellStyle name="60% - 强调文字颜色 4 2" xfId="178"/>
    <cellStyle name="60% - 强调文字颜色 4 2 2" xfId="179"/>
    <cellStyle name="60% - 强调文字颜色 4 3" xfId="180"/>
    <cellStyle name="60% - 强调文字颜色 4 4" xfId="181"/>
    <cellStyle name="60% - 强调文字颜色 4 4 2" xfId="182"/>
    <cellStyle name="60% - 强调文字颜色 4 5" xfId="183"/>
    <cellStyle name="60% - 强调文字颜色 4 5 2" xfId="184"/>
    <cellStyle name="60% - 强调文字颜色 4 6" xfId="185"/>
    <cellStyle name="60% - 强调文字颜色 4 6 2" xfId="186"/>
    <cellStyle name="60% - 强调文字颜色 5" xfId="187"/>
    <cellStyle name="60% - 强调文字颜色 5 2" xfId="188"/>
    <cellStyle name="60% - 强调文字颜色 5 2 2" xfId="189"/>
    <cellStyle name="60% - 强调文字颜色 5 3" xfId="190"/>
    <cellStyle name="60% - 强调文字颜色 5 4" xfId="191"/>
    <cellStyle name="60% - 强调文字颜色 5 4 2" xfId="192"/>
    <cellStyle name="60% - 强调文字颜色 5 5" xfId="193"/>
    <cellStyle name="60% - 强调文字颜色 5 5 2" xfId="194"/>
    <cellStyle name="60% - 强调文字颜色 5 6" xfId="195"/>
    <cellStyle name="60% - 强调文字颜色 5 6 2" xfId="196"/>
    <cellStyle name="60% - 强调文字颜色 6" xfId="197"/>
    <cellStyle name="60% - 强调文字颜色 6 2" xfId="198"/>
    <cellStyle name="60% - 强调文字颜色 6 2 2" xfId="199"/>
    <cellStyle name="60% - 强调文字颜色 6 3" xfId="200"/>
    <cellStyle name="60% - 强调文字颜色 6 4" xfId="201"/>
    <cellStyle name="60% - 强调文字颜色 6 4 2" xfId="202"/>
    <cellStyle name="60% - 强调文字颜色 6 5" xfId="203"/>
    <cellStyle name="60% - 强调文字颜色 6 5 2" xfId="204"/>
    <cellStyle name="60% - 强调文字颜色 6 6" xfId="205"/>
    <cellStyle name="60% - 强调文字颜色 6 6 2" xfId="206"/>
    <cellStyle name="60% - 着色 1" xfId="207"/>
    <cellStyle name="60% - 着色 2" xfId="208"/>
    <cellStyle name="60% - 着色 3" xfId="209"/>
    <cellStyle name="60% - 着色 4" xfId="210"/>
    <cellStyle name="60% - 着色 5" xfId="211"/>
    <cellStyle name="60% - 着色 6" xfId="212"/>
    <cellStyle name="Percent" xfId="213"/>
    <cellStyle name="标题" xfId="214"/>
    <cellStyle name="标题 1" xfId="215"/>
    <cellStyle name="标题 1 2" xfId="216"/>
    <cellStyle name="标题 1 2 2" xfId="217"/>
    <cellStyle name="标题 1 3" xfId="218"/>
    <cellStyle name="标题 1 4" xfId="219"/>
    <cellStyle name="标题 1 4 2" xfId="220"/>
    <cellStyle name="标题 1 5" xfId="221"/>
    <cellStyle name="标题 1 5 2" xfId="222"/>
    <cellStyle name="标题 1 6" xfId="223"/>
    <cellStyle name="标题 1 6 2" xfId="224"/>
    <cellStyle name="标题 2" xfId="225"/>
    <cellStyle name="标题 2 2" xfId="226"/>
    <cellStyle name="标题 2 2 2" xfId="227"/>
    <cellStyle name="标题 2 3" xfId="228"/>
    <cellStyle name="标题 2 4" xfId="229"/>
    <cellStyle name="标题 2 4 2" xfId="230"/>
    <cellStyle name="标题 2 5" xfId="231"/>
    <cellStyle name="标题 2 5 2" xfId="232"/>
    <cellStyle name="标题 2 6" xfId="233"/>
    <cellStyle name="标题 2 6 2" xfId="234"/>
    <cellStyle name="标题 3" xfId="235"/>
    <cellStyle name="标题 3 2" xfId="236"/>
    <cellStyle name="标题 3 2 2" xfId="237"/>
    <cellStyle name="标题 3 3" xfId="238"/>
    <cellStyle name="标题 3 4" xfId="239"/>
    <cellStyle name="标题 3 4 2" xfId="240"/>
    <cellStyle name="标题 3 5" xfId="241"/>
    <cellStyle name="标题 3 5 2" xfId="242"/>
    <cellStyle name="标题 3 6" xfId="243"/>
    <cellStyle name="标题 3 6 2" xfId="244"/>
    <cellStyle name="标题 4" xfId="245"/>
    <cellStyle name="标题 4 2" xfId="246"/>
    <cellStyle name="标题 4 2 2" xfId="247"/>
    <cellStyle name="标题 4 3" xfId="248"/>
    <cellStyle name="标题 4 4" xfId="249"/>
    <cellStyle name="标题 4 4 2" xfId="250"/>
    <cellStyle name="标题 4 5" xfId="251"/>
    <cellStyle name="标题 4 5 2" xfId="252"/>
    <cellStyle name="标题 4 6" xfId="253"/>
    <cellStyle name="标题 4 6 2" xfId="254"/>
    <cellStyle name="标题 5" xfId="255"/>
    <cellStyle name="标题 5 2" xfId="256"/>
    <cellStyle name="标题 6" xfId="257"/>
    <cellStyle name="标题 7" xfId="258"/>
    <cellStyle name="标题 7 2" xfId="259"/>
    <cellStyle name="标题 8" xfId="260"/>
    <cellStyle name="标题 8 2" xfId="261"/>
    <cellStyle name="标题 9" xfId="262"/>
    <cellStyle name="标题 9 2" xfId="263"/>
    <cellStyle name="差" xfId="264"/>
    <cellStyle name="差 2" xfId="265"/>
    <cellStyle name="差 2 2" xfId="266"/>
    <cellStyle name="差 3" xfId="267"/>
    <cellStyle name="差 4" xfId="268"/>
    <cellStyle name="差 4 2" xfId="269"/>
    <cellStyle name="差 5" xfId="270"/>
    <cellStyle name="差 5 2" xfId="271"/>
    <cellStyle name="差 6" xfId="272"/>
    <cellStyle name="差 6 2" xfId="273"/>
    <cellStyle name="常规 2" xfId="274"/>
    <cellStyle name="常规 2 2" xfId="275"/>
    <cellStyle name="常规 2 2 2" xfId="276"/>
    <cellStyle name="常规 2 3" xfId="277"/>
    <cellStyle name="常规 3" xfId="278"/>
    <cellStyle name="常规 3 2" xfId="279"/>
    <cellStyle name="常规 4" xfId="280"/>
    <cellStyle name="常规 4 2" xfId="281"/>
    <cellStyle name="常规 5" xfId="282"/>
    <cellStyle name="常规 5 2" xfId="283"/>
    <cellStyle name="常规 6" xfId="284"/>
    <cellStyle name="Hyperlink" xfId="285"/>
    <cellStyle name="好" xfId="286"/>
    <cellStyle name="好 2" xfId="287"/>
    <cellStyle name="好 2 2" xfId="288"/>
    <cellStyle name="好 3" xfId="289"/>
    <cellStyle name="好 4" xfId="290"/>
    <cellStyle name="好 4 2" xfId="291"/>
    <cellStyle name="好 5" xfId="292"/>
    <cellStyle name="好 5 2" xfId="293"/>
    <cellStyle name="好 6" xfId="294"/>
    <cellStyle name="好 6 2" xfId="295"/>
    <cellStyle name="汇总" xfId="296"/>
    <cellStyle name="汇总 2" xfId="297"/>
    <cellStyle name="汇总 2 2" xfId="298"/>
    <cellStyle name="汇总 3" xfId="299"/>
    <cellStyle name="汇总 4" xfId="300"/>
    <cellStyle name="汇总 4 2" xfId="301"/>
    <cellStyle name="汇总 5" xfId="302"/>
    <cellStyle name="汇总 5 2" xfId="303"/>
    <cellStyle name="汇总 6" xfId="304"/>
    <cellStyle name="汇总 6 2" xfId="305"/>
    <cellStyle name="Currency" xfId="306"/>
    <cellStyle name="Currency [0]" xfId="307"/>
    <cellStyle name="计算" xfId="308"/>
    <cellStyle name="计算 2" xfId="309"/>
    <cellStyle name="计算 2 2" xfId="310"/>
    <cellStyle name="计算 3" xfId="311"/>
    <cellStyle name="计算 4" xfId="312"/>
    <cellStyle name="计算 4 2" xfId="313"/>
    <cellStyle name="计算 5" xfId="314"/>
    <cellStyle name="计算 5 2" xfId="315"/>
    <cellStyle name="计算 6" xfId="316"/>
    <cellStyle name="计算 6 2" xfId="317"/>
    <cellStyle name="检查单元格" xfId="318"/>
    <cellStyle name="检查单元格 2" xfId="319"/>
    <cellStyle name="检查单元格 2 2" xfId="320"/>
    <cellStyle name="检查单元格 3" xfId="321"/>
    <cellStyle name="检查单元格 4" xfId="322"/>
    <cellStyle name="检查单元格 4 2" xfId="323"/>
    <cellStyle name="检查单元格 5" xfId="324"/>
    <cellStyle name="检查单元格 5 2" xfId="325"/>
    <cellStyle name="检查单元格 6" xfId="326"/>
    <cellStyle name="检查单元格 6 2" xfId="327"/>
    <cellStyle name="解释性文本" xfId="328"/>
    <cellStyle name="解释性文本 2" xfId="329"/>
    <cellStyle name="解释性文本 2 2" xfId="330"/>
    <cellStyle name="解释性文本 3" xfId="331"/>
    <cellStyle name="解释性文本 4" xfId="332"/>
    <cellStyle name="解释性文本 4 2" xfId="333"/>
    <cellStyle name="解释性文本 5" xfId="334"/>
    <cellStyle name="解释性文本 5 2" xfId="335"/>
    <cellStyle name="解释性文本 6" xfId="336"/>
    <cellStyle name="解释性文本 6 2" xfId="337"/>
    <cellStyle name="警告文本" xfId="338"/>
    <cellStyle name="警告文本 2" xfId="339"/>
    <cellStyle name="警告文本 2 2" xfId="340"/>
    <cellStyle name="警告文本 3" xfId="341"/>
    <cellStyle name="警告文本 4" xfId="342"/>
    <cellStyle name="警告文本 4 2" xfId="343"/>
    <cellStyle name="警告文本 5" xfId="344"/>
    <cellStyle name="警告文本 5 2" xfId="345"/>
    <cellStyle name="警告文本 6" xfId="346"/>
    <cellStyle name="警告文本 6 2" xfId="347"/>
    <cellStyle name="链接单元格" xfId="348"/>
    <cellStyle name="链接单元格 2" xfId="349"/>
    <cellStyle name="链接单元格 2 2" xfId="350"/>
    <cellStyle name="链接单元格 3" xfId="351"/>
    <cellStyle name="链接单元格 4" xfId="352"/>
    <cellStyle name="链接单元格 4 2" xfId="353"/>
    <cellStyle name="链接单元格 5" xfId="354"/>
    <cellStyle name="链接单元格 5 2" xfId="355"/>
    <cellStyle name="链接单元格 6" xfId="356"/>
    <cellStyle name="链接单元格 6 2" xfId="357"/>
    <cellStyle name="Comma" xfId="358"/>
    <cellStyle name="Comma [0]" xfId="359"/>
    <cellStyle name="强调文字颜色 1" xfId="360"/>
    <cellStyle name="强调文字颜色 1 2" xfId="361"/>
    <cellStyle name="强调文字颜色 1 2 2" xfId="362"/>
    <cellStyle name="强调文字颜色 1 3" xfId="363"/>
    <cellStyle name="强调文字颜色 1 4" xfId="364"/>
    <cellStyle name="强调文字颜色 1 4 2" xfId="365"/>
    <cellStyle name="强调文字颜色 1 5" xfId="366"/>
    <cellStyle name="强调文字颜色 1 5 2" xfId="367"/>
    <cellStyle name="强调文字颜色 1 6" xfId="368"/>
    <cellStyle name="强调文字颜色 1 6 2" xfId="369"/>
    <cellStyle name="强调文字颜色 2" xfId="370"/>
    <cellStyle name="强调文字颜色 2 2" xfId="371"/>
    <cellStyle name="强调文字颜色 2 2 2" xfId="372"/>
    <cellStyle name="强调文字颜色 2 3" xfId="373"/>
    <cellStyle name="强调文字颜色 2 4" xfId="374"/>
    <cellStyle name="强调文字颜色 2 4 2" xfId="375"/>
    <cellStyle name="强调文字颜色 2 5" xfId="376"/>
    <cellStyle name="强调文字颜色 2 5 2" xfId="377"/>
    <cellStyle name="强调文字颜色 2 6" xfId="378"/>
    <cellStyle name="强调文字颜色 2 6 2" xfId="379"/>
    <cellStyle name="强调文字颜色 3" xfId="380"/>
    <cellStyle name="强调文字颜色 3 2" xfId="381"/>
    <cellStyle name="强调文字颜色 3 2 2" xfId="382"/>
    <cellStyle name="强调文字颜色 3 3" xfId="383"/>
    <cellStyle name="强调文字颜色 3 4" xfId="384"/>
    <cellStyle name="强调文字颜色 3 4 2" xfId="385"/>
    <cellStyle name="强调文字颜色 3 5" xfId="386"/>
    <cellStyle name="强调文字颜色 3 5 2" xfId="387"/>
    <cellStyle name="强调文字颜色 3 6" xfId="388"/>
    <cellStyle name="强调文字颜色 3 6 2" xfId="389"/>
    <cellStyle name="强调文字颜色 4" xfId="390"/>
    <cellStyle name="强调文字颜色 4 2" xfId="391"/>
    <cellStyle name="强调文字颜色 4 2 2" xfId="392"/>
    <cellStyle name="强调文字颜色 4 3" xfId="393"/>
    <cellStyle name="强调文字颜色 4 4" xfId="394"/>
    <cellStyle name="强调文字颜色 4 4 2" xfId="395"/>
    <cellStyle name="强调文字颜色 4 5" xfId="396"/>
    <cellStyle name="强调文字颜色 4 5 2" xfId="397"/>
    <cellStyle name="强调文字颜色 4 6" xfId="398"/>
    <cellStyle name="强调文字颜色 4 6 2" xfId="399"/>
    <cellStyle name="强调文字颜色 5" xfId="400"/>
    <cellStyle name="强调文字颜色 5 2" xfId="401"/>
    <cellStyle name="强调文字颜色 5 2 2" xfId="402"/>
    <cellStyle name="强调文字颜色 5 3" xfId="403"/>
    <cellStyle name="强调文字颜色 5 4" xfId="404"/>
    <cellStyle name="强调文字颜色 5 4 2" xfId="405"/>
    <cellStyle name="强调文字颜色 5 5" xfId="406"/>
    <cellStyle name="强调文字颜色 5 5 2" xfId="407"/>
    <cellStyle name="强调文字颜色 5 6" xfId="408"/>
    <cellStyle name="强调文字颜色 5 6 2" xfId="409"/>
    <cellStyle name="强调文字颜色 6" xfId="410"/>
    <cellStyle name="强调文字颜色 6 2" xfId="411"/>
    <cellStyle name="强调文字颜色 6 2 2" xfId="412"/>
    <cellStyle name="强调文字颜色 6 3" xfId="413"/>
    <cellStyle name="强调文字颜色 6 4" xfId="414"/>
    <cellStyle name="强调文字颜色 6 4 2" xfId="415"/>
    <cellStyle name="强调文字颜色 6 5" xfId="416"/>
    <cellStyle name="强调文字颜色 6 5 2" xfId="417"/>
    <cellStyle name="强调文字颜色 6 6" xfId="418"/>
    <cellStyle name="强调文字颜色 6 6 2" xfId="419"/>
    <cellStyle name="适中" xfId="420"/>
    <cellStyle name="适中 2" xfId="421"/>
    <cellStyle name="适中 2 2" xfId="422"/>
    <cellStyle name="适中 3" xfId="423"/>
    <cellStyle name="适中 4" xfId="424"/>
    <cellStyle name="适中 4 2" xfId="425"/>
    <cellStyle name="适中 5" xfId="426"/>
    <cellStyle name="适中 5 2" xfId="427"/>
    <cellStyle name="适中 6" xfId="428"/>
    <cellStyle name="适中 6 2" xfId="429"/>
    <cellStyle name="输出" xfId="430"/>
    <cellStyle name="输出 2" xfId="431"/>
    <cellStyle name="输出 2 2" xfId="432"/>
    <cellStyle name="输出 3" xfId="433"/>
    <cellStyle name="输出 4" xfId="434"/>
    <cellStyle name="输出 4 2" xfId="435"/>
    <cellStyle name="输出 5" xfId="436"/>
    <cellStyle name="输出 5 2" xfId="437"/>
    <cellStyle name="输出 6" xfId="438"/>
    <cellStyle name="输出 6 2" xfId="439"/>
    <cellStyle name="输入" xfId="440"/>
    <cellStyle name="输入 2" xfId="441"/>
    <cellStyle name="输入 2 2" xfId="442"/>
    <cellStyle name="输入 3" xfId="443"/>
    <cellStyle name="输入 4" xfId="444"/>
    <cellStyle name="输入 4 2" xfId="445"/>
    <cellStyle name="输入 5" xfId="446"/>
    <cellStyle name="输入 5 2" xfId="447"/>
    <cellStyle name="输入 6" xfId="448"/>
    <cellStyle name="输入 6 2" xfId="449"/>
    <cellStyle name="Followed Hyperlink" xfId="450"/>
    <cellStyle name="注释" xfId="451"/>
    <cellStyle name="注释 2" xfId="452"/>
    <cellStyle name="注释 2 2" xfId="453"/>
    <cellStyle name="注释 3" xfId="454"/>
    <cellStyle name="注释 4" xfId="455"/>
    <cellStyle name="注释 4 2" xfId="456"/>
    <cellStyle name="注释 5" xfId="457"/>
    <cellStyle name="注释 5 2" xfId="458"/>
    <cellStyle name="注释 6" xfId="459"/>
    <cellStyle name="注释 6 2" xfId="460"/>
    <cellStyle name="着色 1" xfId="461"/>
    <cellStyle name="着色 2" xfId="462"/>
    <cellStyle name="着色 3" xfId="463"/>
    <cellStyle name="着色 4" xfId="464"/>
    <cellStyle name="着色 5" xfId="465"/>
    <cellStyle name="着色 6" xfId="4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8" sqref="E8"/>
    </sheetView>
  </sheetViews>
  <sheetFormatPr defaultColWidth="9.00390625" defaultRowHeight="14.25"/>
  <cols>
    <col min="1" max="1" width="4.625" style="3" customWidth="1"/>
    <col min="2" max="2" width="22.25390625" style="1" customWidth="1"/>
    <col min="3" max="3" width="14.625" style="2" customWidth="1"/>
    <col min="4" max="4" width="9.75390625" style="1" customWidth="1"/>
    <col min="5" max="5" width="23.25390625" style="1" customWidth="1"/>
    <col min="6" max="6" width="24.00390625" style="1" customWidth="1"/>
    <col min="7" max="7" width="18.50390625" style="1" customWidth="1"/>
    <col min="8" max="8" width="6.875" style="1" customWidth="1"/>
    <col min="9" max="9" width="7.00390625" style="3" customWidth="1"/>
    <col min="10" max="12" width="15.25390625" style="1" customWidth="1"/>
    <col min="13" max="16384" width="9.00390625" style="1" customWidth="1"/>
  </cols>
  <sheetData>
    <row r="1" spans="1:9" ht="33" customHeight="1">
      <c r="A1" s="29" t="s">
        <v>903</v>
      </c>
      <c r="B1" s="30"/>
      <c r="C1" s="30"/>
      <c r="D1" s="30"/>
      <c r="E1" s="30"/>
      <c r="F1" s="30"/>
      <c r="G1" s="30"/>
      <c r="H1" s="30"/>
      <c r="I1" s="30"/>
    </row>
    <row r="2" spans="1:9" ht="31.5" customHeight="1">
      <c r="A2" s="8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6" t="s">
        <v>902</v>
      </c>
      <c r="G2" s="9" t="s">
        <v>900</v>
      </c>
      <c r="H2" s="6" t="s">
        <v>901</v>
      </c>
      <c r="I2" s="5" t="s">
        <v>731</v>
      </c>
    </row>
    <row r="3" spans="1:9" s="3" customFormat="1" ht="14.25">
      <c r="A3" s="4">
        <v>1</v>
      </c>
      <c r="B3" s="11" t="s">
        <v>596</v>
      </c>
      <c r="C3" s="10" t="s">
        <v>129</v>
      </c>
      <c r="D3" s="11" t="s">
        <v>130</v>
      </c>
      <c r="E3" s="11" t="s">
        <v>131</v>
      </c>
      <c r="F3" s="10" t="s">
        <v>751</v>
      </c>
      <c r="G3" s="13" t="s">
        <v>709</v>
      </c>
      <c r="H3" s="14" t="s">
        <v>595</v>
      </c>
      <c r="I3" s="10"/>
    </row>
    <row r="4" spans="1:9" s="3" customFormat="1" ht="14.25">
      <c r="A4" s="4">
        <v>2</v>
      </c>
      <c r="B4" s="11" t="s">
        <v>596</v>
      </c>
      <c r="C4" s="11">
        <v>5701112054</v>
      </c>
      <c r="D4" s="11" t="s">
        <v>134</v>
      </c>
      <c r="E4" s="11" t="s">
        <v>135</v>
      </c>
      <c r="F4" s="10" t="s">
        <v>752</v>
      </c>
      <c r="G4" s="13">
        <v>0.0021875</v>
      </c>
      <c r="H4" s="14" t="s">
        <v>753</v>
      </c>
      <c r="I4" s="11"/>
    </row>
    <row r="5" spans="1:9" s="3" customFormat="1" ht="14.25">
      <c r="A5" s="4">
        <v>3</v>
      </c>
      <c r="B5" s="11" t="s">
        <v>782</v>
      </c>
      <c r="C5" s="10" t="s">
        <v>125</v>
      </c>
      <c r="D5" s="11" t="s">
        <v>126</v>
      </c>
      <c r="E5" s="11" t="s">
        <v>127</v>
      </c>
      <c r="F5" s="10" t="s">
        <v>752</v>
      </c>
      <c r="G5" s="13">
        <f>1/32</f>
        <v>0.03125</v>
      </c>
      <c r="H5" s="14" t="s">
        <v>753</v>
      </c>
      <c r="I5" s="11"/>
    </row>
    <row r="6" spans="1:9" s="3" customFormat="1" ht="14.25">
      <c r="A6" s="4">
        <v>4</v>
      </c>
      <c r="B6" s="11" t="s">
        <v>783</v>
      </c>
      <c r="C6" s="11">
        <v>7301013013</v>
      </c>
      <c r="D6" s="11" t="s">
        <v>132</v>
      </c>
      <c r="E6" s="11" t="s">
        <v>133</v>
      </c>
      <c r="F6" s="11" t="s">
        <v>754</v>
      </c>
      <c r="G6" s="13">
        <f>3/34</f>
        <v>0.08823529411764706</v>
      </c>
      <c r="H6" s="14" t="s">
        <v>753</v>
      </c>
      <c r="I6" s="11"/>
    </row>
    <row r="7" spans="1:9" s="3" customFormat="1" ht="14.25">
      <c r="A7" s="4">
        <v>5</v>
      </c>
      <c r="B7" s="15" t="s">
        <v>328</v>
      </c>
      <c r="C7" s="16" t="s">
        <v>338</v>
      </c>
      <c r="D7" s="15" t="s">
        <v>339</v>
      </c>
      <c r="E7" s="15" t="s">
        <v>784</v>
      </c>
      <c r="F7" s="10" t="s">
        <v>752</v>
      </c>
      <c r="G7" s="13" t="s">
        <v>712</v>
      </c>
      <c r="H7" s="14" t="s">
        <v>595</v>
      </c>
      <c r="I7" s="10"/>
    </row>
    <row r="8" spans="1:9" s="3" customFormat="1" ht="14.25">
      <c r="A8" s="4">
        <v>6</v>
      </c>
      <c r="B8" s="15" t="s">
        <v>328</v>
      </c>
      <c r="C8" s="16" t="s">
        <v>497</v>
      </c>
      <c r="D8" s="15" t="s">
        <v>498</v>
      </c>
      <c r="E8" s="15" t="s">
        <v>785</v>
      </c>
      <c r="F8" s="11" t="s">
        <v>754</v>
      </c>
      <c r="G8" s="13" t="s">
        <v>732</v>
      </c>
      <c r="H8" s="14" t="s">
        <v>595</v>
      </c>
      <c r="I8" s="10"/>
    </row>
    <row r="9" spans="1:9" s="3" customFormat="1" ht="14.25">
      <c r="A9" s="4">
        <v>7</v>
      </c>
      <c r="B9" s="15" t="s">
        <v>328</v>
      </c>
      <c r="C9" s="16" t="s">
        <v>499</v>
      </c>
      <c r="D9" s="15" t="s">
        <v>500</v>
      </c>
      <c r="E9" s="15" t="s">
        <v>786</v>
      </c>
      <c r="F9" s="10" t="s">
        <v>751</v>
      </c>
      <c r="G9" s="13">
        <f>2/33</f>
        <v>0.06060606060606061</v>
      </c>
      <c r="H9" s="14" t="s">
        <v>753</v>
      </c>
      <c r="I9" s="10"/>
    </row>
    <row r="10" spans="1:9" s="3" customFormat="1" ht="14.25">
      <c r="A10" s="4">
        <v>8</v>
      </c>
      <c r="B10" s="15" t="s">
        <v>328</v>
      </c>
      <c r="C10" s="16" t="s">
        <v>332</v>
      </c>
      <c r="D10" s="15" t="s">
        <v>333</v>
      </c>
      <c r="E10" s="15" t="s">
        <v>331</v>
      </c>
      <c r="F10" s="10" t="s">
        <v>752</v>
      </c>
      <c r="G10" s="13">
        <f>6/30</f>
        <v>0.2</v>
      </c>
      <c r="H10" s="14" t="s">
        <v>753</v>
      </c>
      <c r="I10" s="16"/>
    </row>
    <row r="11" spans="1:9" s="3" customFormat="1" ht="14.25">
      <c r="A11" s="4">
        <v>9</v>
      </c>
      <c r="B11" s="15" t="s">
        <v>328</v>
      </c>
      <c r="C11" s="16" t="s">
        <v>329</v>
      </c>
      <c r="D11" s="15" t="s">
        <v>330</v>
      </c>
      <c r="E11" s="15" t="s">
        <v>331</v>
      </c>
      <c r="F11" s="10" t="s">
        <v>752</v>
      </c>
      <c r="G11" s="13">
        <f>5/30</f>
        <v>0.16666666666666666</v>
      </c>
      <c r="H11" s="14" t="s">
        <v>753</v>
      </c>
      <c r="I11" s="16"/>
    </row>
    <row r="12" spans="1:9" s="3" customFormat="1" ht="14.25">
      <c r="A12" s="4">
        <v>10</v>
      </c>
      <c r="B12" s="15" t="s">
        <v>328</v>
      </c>
      <c r="C12" s="16" t="s">
        <v>334</v>
      </c>
      <c r="D12" s="15" t="s">
        <v>335</v>
      </c>
      <c r="E12" s="15" t="s">
        <v>331</v>
      </c>
      <c r="F12" s="10" t="s">
        <v>752</v>
      </c>
      <c r="G12" s="13">
        <f>1/30</f>
        <v>0.03333333333333333</v>
      </c>
      <c r="H12" s="14" t="s">
        <v>753</v>
      </c>
      <c r="I12" s="16"/>
    </row>
    <row r="13" spans="1:9" s="3" customFormat="1" ht="14.25">
      <c r="A13" s="4">
        <v>11</v>
      </c>
      <c r="B13" s="15" t="s">
        <v>328</v>
      </c>
      <c r="C13" s="16" t="s">
        <v>340</v>
      </c>
      <c r="D13" s="15" t="s">
        <v>341</v>
      </c>
      <c r="E13" s="15" t="s">
        <v>331</v>
      </c>
      <c r="F13" s="11" t="s">
        <v>754</v>
      </c>
      <c r="G13" s="13">
        <f>15/41</f>
        <v>0.36585365853658536</v>
      </c>
      <c r="H13" s="14" t="s">
        <v>753</v>
      </c>
      <c r="I13" s="16"/>
    </row>
    <row r="14" spans="1:9" s="3" customFormat="1" ht="14.25">
      <c r="A14" s="4">
        <v>12</v>
      </c>
      <c r="B14" s="15" t="s">
        <v>328</v>
      </c>
      <c r="C14" s="16" t="s">
        <v>336</v>
      </c>
      <c r="D14" s="15" t="s">
        <v>337</v>
      </c>
      <c r="E14" s="15" t="s">
        <v>331</v>
      </c>
      <c r="F14" s="11" t="s">
        <v>754</v>
      </c>
      <c r="G14" s="13">
        <f>14/41</f>
        <v>0.34146341463414637</v>
      </c>
      <c r="H14" s="14" t="s">
        <v>753</v>
      </c>
      <c r="I14" s="16"/>
    </row>
    <row r="15" spans="1:9" s="3" customFormat="1" ht="14.25">
      <c r="A15" s="4">
        <v>13</v>
      </c>
      <c r="B15" s="17" t="s">
        <v>370</v>
      </c>
      <c r="C15" s="14" t="s">
        <v>389</v>
      </c>
      <c r="D15" s="17" t="s">
        <v>390</v>
      </c>
      <c r="E15" s="17" t="s">
        <v>378</v>
      </c>
      <c r="F15" s="10" t="s">
        <v>751</v>
      </c>
      <c r="G15" s="13"/>
      <c r="H15" s="14" t="s">
        <v>753</v>
      </c>
      <c r="I15" s="10"/>
    </row>
    <row r="16" spans="1:9" s="3" customFormat="1" ht="14.25">
      <c r="A16" s="4">
        <v>14</v>
      </c>
      <c r="B16" s="17" t="s">
        <v>370</v>
      </c>
      <c r="C16" s="14" t="s">
        <v>391</v>
      </c>
      <c r="D16" s="17" t="s">
        <v>392</v>
      </c>
      <c r="E16" s="17" t="s">
        <v>378</v>
      </c>
      <c r="F16" s="10" t="s">
        <v>751</v>
      </c>
      <c r="G16" s="13"/>
      <c r="H16" s="14" t="s">
        <v>753</v>
      </c>
      <c r="I16" s="10"/>
    </row>
    <row r="17" spans="1:9" s="3" customFormat="1" ht="14.25">
      <c r="A17" s="4">
        <v>15</v>
      </c>
      <c r="B17" s="17" t="s">
        <v>370</v>
      </c>
      <c r="C17" s="14" t="s">
        <v>387</v>
      </c>
      <c r="D17" s="17" t="s">
        <v>388</v>
      </c>
      <c r="E17" s="17" t="s">
        <v>378</v>
      </c>
      <c r="F17" s="10" t="s">
        <v>751</v>
      </c>
      <c r="G17" s="13"/>
      <c r="H17" s="14" t="s">
        <v>753</v>
      </c>
      <c r="I17" s="10"/>
    </row>
    <row r="18" spans="1:9" s="3" customFormat="1" ht="14.25">
      <c r="A18" s="4">
        <v>16</v>
      </c>
      <c r="B18" s="17" t="s">
        <v>370</v>
      </c>
      <c r="C18" s="14" t="s">
        <v>381</v>
      </c>
      <c r="D18" s="17" t="s">
        <v>382</v>
      </c>
      <c r="E18" s="17" t="s">
        <v>378</v>
      </c>
      <c r="F18" s="10" t="s">
        <v>752</v>
      </c>
      <c r="G18" s="13"/>
      <c r="H18" s="14" t="s">
        <v>753</v>
      </c>
      <c r="I18" s="10"/>
    </row>
    <row r="19" spans="1:9" s="3" customFormat="1" ht="14.25">
      <c r="A19" s="4">
        <v>17</v>
      </c>
      <c r="B19" s="17" t="s">
        <v>787</v>
      </c>
      <c r="C19" s="14" t="s">
        <v>379</v>
      </c>
      <c r="D19" s="17" t="s">
        <v>380</v>
      </c>
      <c r="E19" s="17" t="s">
        <v>378</v>
      </c>
      <c r="F19" s="10" t="s">
        <v>752</v>
      </c>
      <c r="G19" s="13"/>
      <c r="H19" s="14" t="s">
        <v>753</v>
      </c>
      <c r="I19" s="10"/>
    </row>
    <row r="20" spans="1:9" s="3" customFormat="1" ht="14.25">
      <c r="A20" s="4">
        <v>18</v>
      </c>
      <c r="B20" s="17" t="s">
        <v>370</v>
      </c>
      <c r="C20" s="14" t="s">
        <v>415</v>
      </c>
      <c r="D20" s="17" t="s">
        <v>371</v>
      </c>
      <c r="E20" s="17" t="s">
        <v>788</v>
      </c>
      <c r="F20" s="10" t="s">
        <v>752</v>
      </c>
      <c r="G20" s="13"/>
      <c r="H20" s="14" t="s">
        <v>753</v>
      </c>
      <c r="I20" s="10"/>
    </row>
    <row r="21" spans="1:9" s="3" customFormat="1" ht="14.25">
      <c r="A21" s="4">
        <v>19</v>
      </c>
      <c r="B21" s="17" t="s">
        <v>370</v>
      </c>
      <c r="C21" s="14" t="s">
        <v>385</v>
      </c>
      <c r="D21" s="17" t="s">
        <v>386</v>
      </c>
      <c r="E21" s="17" t="s">
        <v>378</v>
      </c>
      <c r="F21" s="10" t="s">
        <v>752</v>
      </c>
      <c r="G21" s="13"/>
      <c r="H21" s="14" t="s">
        <v>753</v>
      </c>
      <c r="I21" s="10"/>
    </row>
    <row r="22" spans="1:9" s="3" customFormat="1" ht="14.25">
      <c r="A22" s="4">
        <v>20</v>
      </c>
      <c r="B22" s="17" t="s">
        <v>370</v>
      </c>
      <c r="C22" s="14" t="s">
        <v>374</v>
      </c>
      <c r="D22" s="17" t="s">
        <v>375</v>
      </c>
      <c r="E22" s="17" t="s">
        <v>378</v>
      </c>
      <c r="F22" s="10" t="s">
        <v>752</v>
      </c>
      <c r="G22" s="13"/>
      <c r="H22" s="14" t="s">
        <v>753</v>
      </c>
      <c r="I22" s="10"/>
    </row>
    <row r="23" spans="1:9" s="3" customFormat="1" ht="14.25">
      <c r="A23" s="4">
        <v>21</v>
      </c>
      <c r="B23" s="17" t="s">
        <v>370</v>
      </c>
      <c r="C23" s="14" t="s">
        <v>416</v>
      </c>
      <c r="D23" s="17" t="s">
        <v>372</v>
      </c>
      <c r="E23" s="17" t="s">
        <v>378</v>
      </c>
      <c r="F23" s="10" t="s">
        <v>752</v>
      </c>
      <c r="G23" s="13"/>
      <c r="H23" s="14" t="s">
        <v>753</v>
      </c>
      <c r="I23" s="10"/>
    </row>
    <row r="24" spans="1:9" s="3" customFormat="1" ht="14.25">
      <c r="A24" s="4">
        <v>22</v>
      </c>
      <c r="B24" s="17" t="s">
        <v>370</v>
      </c>
      <c r="C24" s="14" t="s">
        <v>383</v>
      </c>
      <c r="D24" s="17" t="s">
        <v>384</v>
      </c>
      <c r="E24" s="17" t="s">
        <v>378</v>
      </c>
      <c r="F24" s="10" t="s">
        <v>752</v>
      </c>
      <c r="G24" s="13"/>
      <c r="H24" s="14" t="s">
        <v>753</v>
      </c>
      <c r="I24" s="10"/>
    </row>
    <row r="25" spans="1:9" s="3" customFormat="1" ht="14.25">
      <c r="A25" s="4">
        <v>23</v>
      </c>
      <c r="B25" s="17" t="s">
        <v>370</v>
      </c>
      <c r="C25" s="14" t="s">
        <v>417</v>
      </c>
      <c r="D25" s="17" t="s">
        <v>373</v>
      </c>
      <c r="E25" s="17" t="s">
        <v>378</v>
      </c>
      <c r="F25" s="10" t="s">
        <v>752</v>
      </c>
      <c r="G25" s="13"/>
      <c r="H25" s="14" t="s">
        <v>753</v>
      </c>
      <c r="I25" s="10"/>
    </row>
    <row r="26" spans="1:9" s="3" customFormat="1" ht="14.25">
      <c r="A26" s="4">
        <v>24</v>
      </c>
      <c r="B26" s="17" t="s">
        <v>370</v>
      </c>
      <c r="C26" s="14" t="s">
        <v>376</v>
      </c>
      <c r="D26" s="17" t="s">
        <v>377</v>
      </c>
      <c r="E26" s="17" t="s">
        <v>378</v>
      </c>
      <c r="F26" s="10" t="s">
        <v>752</v>
      </c>
      <c r="G26" s="13"/>
      <c r="H26" s="14" t="s">
        <v>753</v>
      </c>
      <c r="I26" s="10"/>
    </row>
    <row r="27" spans="1:9" s="3" customFormat="1" ht="14.25">
      <c r="A27" s="4">
        <v>25</v>
      </c>
      <c r="B27" s="17" t="s">
        <v>370</v>
      </c>
      <c r="C27" s="14" t="s">
        <v>407</v>
      </c>
      <c r="D27" s="17" t="s">
        <v>408</v>
      </c>
      <c r="E27" s="17" t="s">
        <v>378</v>
      </c>
      <c r="F27" s="11" t="s">
        <v>754</v>
      </c>
      <c r="G27" s="13"/>
      <c r="H27" s="14" t="s">
        <v>753</v>
      </c>
      <c r="I27" s="10"/>
    </row>
    <row r="28" spans="1:9" s="3" customFormat="1" ht="14.25">
      <c r="A28" s="4">
        <v>26</v>
      </c>
      <c r="B28" s="17" t="s">
        <v>370</v>
      </c>
      <c r="C28" s="14" t="s">
        <v>411</v>
      </c>
      <c r="D28" s="17" t="s">
        <v>412</v>
      </c>
      <c r="E28" s="17" t="s">
        <v>378</v>
      </c>
      <c r="F28" s="11" t="s">
        <v>754</v>
      </c>
      <c r="G28" s="13"/>
      <c r="H28" s="14" t="s">
        <v>753</v>
      </c>
      <c r="I28" s="10"/>
    </row>
    <row r="29" spans="1:9" s="3" customFormat="1" ht="14.25">
      <c r="A29" s="4">
        <v>27</v>
      </c>
      <c r="B29" s="17" t="s">
        <v>370</v>
      </c>
      <c r="C29" s="14" t="s">
        <v>399</v>
      </c>
      <c r="D29" s="17" t="s">
        <v>400</v>
      </c>
      <c r="E29" s="17" t="s">
        <v>378</v>
      </c>
      <c r="F29" s="11" t="s">
        <v>754</v>
      </c>
      <c r="G29" s="13"/>
      <c r="H29" s="14" t="s">
        <v>753</v>
      </c>
      <c r="I29" s="10"/>
    </row>
    <row r="30" spans="1:9" s="3" customFormat="1" ht="14.25">
      <c r="A30" s="4">
        <v>28</v>
      </c>
      <c r="B30" s="17" t="s">
        <v>370</v>
      </c>
      <c r="C30" s="14" t="s">
        <v>393</v>
      </c>
      <c r="D30" s="17" t="s">
        <v>394</v>
      </c>
      <c r="E30" s="17" t="s">
        <v>378</v>
      </c>
      <c r="F30" s="11" t="s">
        <v>754</v>
      </c>
      <c r="G30" s="13"/>
      <c r="H30" s="14" t="s">
        <v>753</v>
      </c>
      <c r="I30" s="10"/>
    </row>
    <row r="31" spans="1:9" s="3" customFormat="1" ht="14.25">
      <c r="A31" s="4">
        <v>29</v>
      </c>
      <c r="B31" s="17" t="s">
        <v>370</v>
      </c>
      <c r="C31" s="14" t="s">
        <v>405</v>
      </c>
      <c r="D31" s="17" t="s">
        <v>406</v>
      </c>
      <c r="E31" s="17" t="s">
        <v>378</v>
      </c>
      <c r="F31" s="11" t="s">
        <v>754</v>
      </c>
      <c r="G31" s="13"/>
      <c r="H31" s="14" t="s">
        <v>753</v>
      </c>
      <c r="I31" s="10"/>
    </row>
    <row r="32" spans="1:9" s="3" customFormat="1" ht="14.25">
      <c r="A32" s="4">
        <v>30</v>
      </c>
      <c r="B32" s="17" t="s">
        <v>370</v>
      </c>
      <c r="C32" s="14" t="s">
        <v>397</v>
      </c>
      <c r="D32" s="17" t="s">
        <v>398</v>
      </c>
      <c r="E32" s="17" t="s">
        <v>378</v>
      </c>
      <c r="F32" s="11" t="s">
        <v>754</v>
      </c>
      <c r="G32" s="13"/>
      <c r="H32" s="14" t="s">
        <v>753</v>
      </c>
      <c r="I32" s="10"/>
    </row>
    <row r="33" spans="1:9" s="3" customFormat="1" ht="14.25">
      <c r="A33" s="4">
        <v>31</v>
      </c>
      <c r="B33" s="17" t="s">
        <v>370</v>
      </c>
      <c r="C33" s="14" t="s">
        <v>403</v>
      </c>
      <c r="D33" s="17" t="s">
        <v>404</v>
      </c>
      <c r="E33" s="17" t="s">
        <v>378</v>
      </c>
      <c r="F33" s="11" t="s">
        <v>754</v>
      </c>
      <c r="G33" s="13"/>
      <c r="H33" s="14" t="s">
        <v>753</v>
      </c>
      <c r="I33" s="10"/>
    </row>
    <row r="34" spans="1:9" s="3" customFormat="1" ht="14.25">
      <c r="A34" s="4">
        <v>32</v>
      </c>
      <c r="B34" s="17" t="s">
        <v>370</v>
      </c>
      <c r="C34" s="14" t="s">
        <v>401</v>
      </c>
      <c r="D34" s="17" t="s">
        <v>402</v>
      </c>
      <c r="E34" s="17" t="s">
        <v>378</v>
      </c>
      <c r="F34" s="11" t="s">
        <v>754</v>
      </c>
      <c r="G34" s="13"/>
      <c r="H34" s="14" t="s">
        <v>753</v>
      </c>
      <c r="I34" s="10"/>
    </row>
    <row r="35" spans="1:9" s="3" customFormat="1" ht="14.25">
      <c r="A35" s="4">
        <v>33</v>
      </c>
      <c r="B35" s="17" t="s">
        <v>370</v>
      </c>
      <c r="C35" s="14" t="s">
        <v>413</v>
      </c>
      <c r="D35" s="17" t="s">
        <v>414</v>
      </c>
      <c r="E35" s="17" t="s">
        <v>378</v>
      </c>
      <c r="F35" s="11" t="s">
        <v>754</v>
      </c>
      <c r="G35" s="13"/>
      <c r="H35" s="14" t="s">
        <v>753</v>
      </c>
      <c r="I35" s="10"/>
    </row>
    <row r="36" spans="1:9" s="3" customFormat="1" ht="14.25">
      <c r="A36" s="4">
        <v>34</v>
      </c>
      <c r="B36" s="17" t="s">
        <v>370</v>
      </c>
      <c r="C36" s="14" t="s">
        <v>409</v>
      </c>
      <c r="D36" s="17" t="s">
        <v>410</v>
      </c>
      <c r="E36" s="17" t="s">
        <v>378</v>
      </c>
      <c r="F36" s="11" t="s">
        <v>754</v>
      </c>
      <c r="G36" s="13"/>
      <c r="H36" s="14" t="s">
        <v>753</v>
      </c>
      <c r="I36" s="10"/>
    </row>
    <row r="37" spans="1:9" s="3" customFormat="1" ht="14.25">
      <c r="A37" s="4">
        <v>35</v>
      </c>
      <c r="B37" s="17" t="s">
        <v>370</v>
      </c>
      <c r="C37" s="14" t="s">
        <v>395</v>
      </c>
      <c r="D37" s="17" t="s">
        <v>396</v>
      </c>
      <c r="E37" s="17" t="s">
        <v>378</v>
      </c>
      <c r="F37" s="11" t="s">
        <v>754</v>
      </c>
      <c r="G37" s="13"/>
      <c r="H37" s="14" t="s">
        <v>753</v>
      </c>
      <c r="I37" s="10"/>
    </row>
    <row r="38" spans="1:9" s="3" customFormat="1" ht="14.25">
      <c r="A38" s="4">
        <v>36</v>
      </c>
      <c r="B38" s="17" t="s">
        <v>789</v>
      </c>
      <c r="C38" s="14" t="s">
        <v>268</v>
      </c>
      <c r="D38" s="17" t="s">
        <v>269</v>
      </c>
      <c r="E38" s="17" t="s">
        <v>270</v>
      </c>
      <c r="F38" s="10" t="s">
        <v>752</v>
      </c>
      <c r="G38" s="13" t="s">
        <v>696</v>
      </c>
      <c r="H38" s="14" t="s">
        <v>595</v>
      </c>
      <c r="I38" s="14"/>
    </row>
    <row r="39" spans="1:9" s="3" customFormat="1" ht="14.25">
      <c r="A39" s="4">
        <v>37</v>
      </c>
      <c r="B39" s="17" t="s">
        <v>790</v>
      </c>
      <c r="C39" s="14" t="s">
        <v>252</v>
      </c>
      <c r="D39" s="17" t="s">
        <v>253</v>
      </c>
      <c r="E39" s="17" t="s">
        <v>254</v>
      </c>
      <c r="F39" s="10" t="s">
        <v>752</v>
      </c>
      <c r="G39" s="13" t="s">
        <v>692</v>
      </c>
      <c r="H39" s="14" t="s">
        <v>595</v>
      </c>
      <c r="I39" s="14"/>
    </row>
    <row r="40" spans="1:9" s="3" customFormat="1" ht="14.25">
      <c r="A40" s="4">
        <v>38</v>
      </c>
      <c r="B40" s="17" t="s">
        <v>791</v>
      </c>
      <c r="C40" s="14" t="s">
        <v>255</v>
      </c>
      <c r="D40" s="17" t="s">
        <v>256</v>
      </c>
      <c r="E40" s="17" t="s">
        <v>246</v>
      </c>
      <c r="F40" s="11" t="s">
        <v>754</v>
      </c>
      <c r="G40" s="13" t="s">
        <v>693</v>
      </c>
      <c r="H40" s="14" t="s">
        <v>595</v>
      </c>
      <c r="I40" s="14"/>
    </row>
    <row r="41" spans="1:9" s="3" customFormat="1" ht="14.25">
      <c r="A41" s="4">
        <v>39</v>
      </c>
      <c r="B41" s="17" t="s">
        <v>792</v>
      </c>
      <c r="C41" s="14" t="s">
        <v>261</v>
      </c>
      <c r="D41" s="17" t="s">
        <v>262</v>
      </c>
      <c r="E41" s="17" t="s">
        <v>240</v>
      </c>
      <c r="F41" s="11" t="s">
        <v>754</v>
      </c>
      <c r="G41" s="13" t="s">
        <v>695</v>
      </c>
      <c r="H41" s="14" t="s">
        <v>595</v>
      </c>
      <c r="I41" s="14"/>
    </row>
    <row r="42" spans="1:9" s="3" customFormat="1" ht="14.25">
      <c r="A42" s="4">
        <v>40</v>
      </c>
      <c r="B42" s="17" t="s">
        <v>792</v>
      </c>
      <c r="C42" s="14" t="s">
        <v>257</v>
      </c>
      <c r="D42" s="17" t="s">
        <v>258</v>
      </c>
      <c r="E42" s="17" t="s">
        <v>240</v>
      </c>
      <c r="F42" s="11" t="s">
        <v>754</v>
      </c>
      <c r="G42" s="13" t="s">
        <v>694</v>
      </c>
      <c r="H42" s="14" t="s">
        <v>595</v>
      </c>
      <c r="I42" s="14"/>
    </row>
    <row r="43" spans="1:9" s="3" customFormat="1" ht="14.25">
      <c r="A43" s="4">
        <v>41</v>
      </c>
      <c r="B43" s="17" t="s">
        <v>793</v>
      </c>
      <c r="C43" s="14" t="s">
        <v>247</v>
      </c>
      <c r="D43" s="17" t="s">
        <v>248</v>
      </c>
      <c r="E43" s="17" t="s">
        <v>249</v>
      </c>
      <c r="F43" s="11" t="s">
        <v>754</v>
      </c>
      <c r="G43" s="13" t="s">
        <v>691</v>
      </c>
      <c r="H43" s="14" t="s">
        <v>595</v>
      </c>
      <c r="I43" s="14"/>
    </row>
    <row r="44" spans="1:9" s="3" customFormat="1" ht="14.25">
      <c r="A44" s="4">
        <v>42</v>
      </c>
      <c r="B44" s="17" t="s">
        <v>794</v>
      </c>
      <c r="C44" s="14" t="s">
        <v>238</v>
      </c>
      <c r="D44" s="17" t="s">
        <v>239</v>
      </c>
      <c r="E44" s="17" t="s">
        <v>240</v>
      </c>
      <c r="F44" s="10" t="s">
        <v>752</v>
      </c>
      <c r="G44" s="13">
        <f>2/64</f>
        <v>0.03125</v>
      </c>
      <c r="H44" s="14" t="s">
        <v>753</v>
      </c>
      <c r="I44" s="14"/>
    </row>
    <row r="45" spans="1:9" s="3" customFormat="1" ht="14.25">
      <c r="A45" s="4">
        <v>43</v>
      </c>
      <c r="B45" s="17" t="s">
        <v>795</v>
      </c>
      <c r="C45" s="14" t="s">
        <v>244</v>
      </c>
      <c r="D45" s="17" t="s">
        <v>245</v>
      </c>
      <c r="E45" s="17" t="s">
        <v>246</v>
      </c>
      <c r="F45" s="10" t="s">
        <v>752</v>
      </c>
      <c r="G45" s="13">
        <f>1/34</f>
        <v>0.029411764705882353</v>
      </c>
      <c r="H45" s="14" t="s">
        <v>753</v>
      </c>
      <c r="I45" s="14"/>
    </row>
    <row r="46" spans="1:9" s="3" customFormat="1" ht="14.25">
      <c r="A46" s="4">
        <v>44</v>
      </c>
      <c r="B46" s="17" t="s">
        <v>795</v>
      </c>
      <c r="C46" s="14" t="s">
        <v>241</v>
      </c>
      <c r="D46" s="17" t="s">
        <v>242</v>
      </c>
      <c r="E46" s="17" t="s">
        <v>243</v>
      </c>
      <c r="F46" s="10" t="s">
        <v>752</v>
      </c>
      <c r="G46" s="13">
        <f>1/47</f>
        <v>0.02127659574468085</v>
      </c>
      <c r="H46" s="14" t="s">
        <v>753</v>
      </c>
      <c r="I46" s="14"/>
    </row>
    <row r="47" spans="1:9" s="3" customFormat="1" ht="14.25">
      <c r="A47" s="4">
        <v>45</v>
      </c>
      <c r="B47" s="17" t="s">
        <v>796</v>
      </c>
      <c r="C47" s="14" t="s">
        <v>259</v>
      </c>
      <c r="D47" s="17" t="s">
        <v>260</v>
      </c>
      <c r="E47" s="17" t="s">
        <v>240</v>
      </c>
      <c r="F47" s="11" t="s">
        <v>754</v>
      </c>
      <c r="G47" s="13">
        <f>24/64</f>
        <v>0.375</v>
      </c>
      <c r="H47" s="14" t="s">
        <v>753</v>
      </c>
      <c r="I47" s="14"/>
    </row>
    <row r="48" spans="1:9" s="3" customFormat="1" ht="14.25">
      <c r="A48" s="4">
        <v>46</v>
      </c>
      <c r="B48" s="17" t="s">
        <v>797</v>
      </c>
      <c r="C48" s="14" t="s">
        <v>266</v>
      </c>
      <c r="D48" s="17" t="s">
        <v>267</v>
      </c>
      <c r="E48" s="17" t="s">
        <v>265</v>
      </c>
      <c r="F48" s="11" t="s">
        <v>754</v>
      </c>
      <c r="G48" s="13">
        <f>10/34</f>
        <v>0.29411764705882354</v>
      </c>
      <c r="H48" s="14" t="s">
        <v>753</v>
      </c>
      <c r="I48" s="14"/>
    </row>
    <row r="49" spans="1:9" s="3" customFormat="1" ht="14.25">
      <c r="A49" s="4">
        <v>47</v>
      </c>
      <c r="B49" s="17" t="s">
        <v>798</v>
      </c>
      <c r="C49" s="14" t="s">
        <v>250</v>
      </c>
      <c r="D49" s="17" t="s">
        <v>251</v>
      </c>
      <c r="E49" s="17" t="s">
        <v>246</v>
      </c>
      <c r="F49" s="11" t="s">
        <v>754</v>
      </c>
      <c r="G49" s="13">
        <f>4/34</f>
        <v>0.11764705882352941</v>
      </c>
      <c r="H49" s="14" t="s">
        <v>753</v>
      </c>
      <c r="I49" s="14"/>
    </row>
    <row r="50" spans="1:9" s="3" customFormat="1" ht="14.25">
      <c r="A50" s="4">
        <v>48</v>
      </c>
      <c r="B50" s="17" t="s">
        <v>799</v>
      </c>
      <c r="C50" s="14" t="s">
        <v>263</v>
      </c>
      <c r="D50" s="17" t="s">
        <v>264</v>
      </c>
      <c r="E50" s="17" t="s">
        <v>265</v>
      </c>
      <c r="F50" s="11" t="s">
        <v>754</v>
      </c>
      <c r="G50" s="13">
        <f>4/34</f>
        <v>0.11764705882352941</v>
      </c>
      <c r="H50" s="14" t="s">
        <v>753</v>
      </c>
      <c r="I50" s="14"/>
    </row>
    <row r="51" spans="1:9" s="3" customFormat="1" ht="14.25">
      <c r="A51" s="4">
        <v>49</v>
      </c>
      <c r="B51" s="17" t="s">
        <v>288</v>
      </c>
      <c r="C51" s="14" t="s">
        <v>323</v>
      </c>
      <c r="D51" s="17" t="s">
        <v>289</v>
      </c>
      <c r="E51" s="17" t="s">
        <v>290</v>
      </c>
      <c r="F51" s="10" t="s">
        <v>751</v>
      </c>
      <c r="G51" s="13">
        <f>10/39</f>
        <v>0.2564102564102564</v>
      </c>
      <c r="H51" s="14" t="s">
        <v>753</v>
      </c>
      <c r="I51" s="14"/>
    </row>
    <row r="52" spans="1:9" s="3" customFormat="1" ht="14.25">
      <c r="A52" s="4">
        <v>50</v>
      </c>
      <c r="B52" s="17" t="s">
        <v>288</v>
      </c>
      <c r="C52" s="14" t="s">
        <v>291</v>
      </c>
      <c r="D52" s="17" t="s">
        <v>292</v>
      </c>
      <c r="E52" s="17" t="s">
        <v>324</v>
      </c>
      <c r="F52" s="10" t="s">
        <v>751</v>
      </c>
      <c r="G52" s="13">
        <f>7/40</f>
        <v>0.175</v>
      </c>
      <c r="H52" s="14" t="s">
        <v>753</v>
      </c>
      <c r="I52" s="14"/>
    </row>
    <row r="53" spans="1:9" s="3" customFormat="1" ht="14.25">
      <c r="A53" s="4">
        <v>51</v>
      </c>
      <c r="B53" s="17" t="s">
        <v>288</v>
      </c>
      <c r="C53" s="14" t="s">
        <v>325</v>
      </c>
      <c r="D53" s="17" t="s">
        <v>293</v>
      </c>
      <c r="E53" s="17" t="s">
        <v>326</v>
      </c>
      <c r="F53" s="11" t="s">
        <v>754</v>
      </c>
      <c r="G53" s="13">
        <f>2/32</f>
        <v>0.0625</v>
      </c>
      <c r="H53" s="14" t="s">
        <v>753</v>
      </c>
      <c r="I53" s="14"/>
    </row>
    <row r="54" spans="1:9" s="3" customFormat="1" ht="14.25">
      <c r="A54" s="4">
        <v>52</v>
      </c>
      <c r="B54" s="17" t="s">
        <v>288</v>
      </c>
      <c r="C54" s="14" t="s">
        <v>327</v>
      </c>
      <c r="D54" s="17" t="s">
        <v>294</v>
      </c>
      <c r="E54" s="17" t="s">
        <v>326</v>
      </c>
      <c r="F54" s="11" t="s">
        <v>754</v>
      </c>
      <c r="G54" s="13">
        <f>6/36</f>
        <v>0.16666666666666666</v>
      </c>
      <c r="H54" s="14" t="s">
        <v>753</v>
      </c>
      <c r="I54" s="14"/>
    </row>
    <row r="55" spans="1:9" s="3" customFormat="1" ht="14.25">
      <c r="A55" s="4">
        <v>53</v>
      </c>
      <c r="B55" s="11" t="s">
        <v>121</v>
      </c>
      <c r="C55" s="10" t="s">
        <v>122</v>
      </c>
      <c r="D55" s="11" t="s">
        <v>123</v>
      </c>
      <c r="E55" s="11" t="s">
        <v>124</v>
      </c>
      <c r="F55" s="10" t="s">
        <v>751</v>
      </c>
      <c r="G55" s="13">
        <f>7/33</f>
        <v>0.21212121212121213</v>
      </c>
      <c r="H55" s="14" t="s">
        <v>753</v>
      </c>
      <c r="I55" s="10"/>
    </row>
    <row r="56" spans="1:9" s="3" customFormat="1" ht="14.25">
      <c r="A56" s="4">
        <v>54</v>
      </c>
      <c r="B56" s="17" t="s">
        <v>271</v>
      </c>
      <c r="C56" s="14" t="s">
        <v>286</v>
      </c>
      <c r="D56" s="17" t="s">
        <v>287</v>
      </c>
      <c r="E56" s="17" t="s">
        <v>800</v>
      </c>
      <c r="F56" s="10" t="s">
        <v>752</v>
      </c>
      <c r="G56" s="13" t="s">
        <v>733</v>
      </c>
      <c r="H56" s="14" t="s">
        <v>595</v>
      </c>
      <c r="I56" s="14" t="s">
        <v>734</v>
      </c>
    </row>
    <row r="57" spans="1:9" s="3" customFormat="1" ht="14.25">
      <c r="A57" s="4">
        <v>55</v>
      </c>
      <c r="B57" s="17" t="s">
        <v>271</v>
      </c>
      <c r="C57" s="14" t="s">
        <v>272</v>
      </c>
      <c r="D57" s="17" t="s">
        <v>273</v>
      </c>
      <c r="E57" s="17" t="s">
        <v>274</v>
      </c>
      <c r="F57" s="10" t="s">
        <v>751</v>
      </c>
      <c r="G57" s="13">
        <f>8/57</f>
        <v>0.14035087719298245</v>
      </c>
      <c r="H57" s="14" t="s">
        <v>753</v>
      </c>
      <c r="I57" s="14"/>
    </row>
    <row r="58" spans="1:9" s="3" customFormat="1" ht="14.25">
      <c r="A58" s="4">
        <v>56</v>
      </c>
      <c r="B58" s="17" t="s">
        <v>271</v>
      </c>
      <c r="C58" s="14" t="s">
        <v>275</v>
      </c>
      <c r="D58" s="17" t="s">
        <v>276</v>
      </c>
      <c r="E58" s="17" t="s">
        <v>274</v>
      </c>
      <c r="F58" s="10" t="s">
        <v>751</v>
      </c>
      <c r="G58" s="13">
        <f>1/57</f>
        <v>0.017543859649122806</v>
      </c>
      <c r="H58" s="14" t="s">
        <v>753</v>
      </c>
      <c r="I58" s="14"/>
    </row>
    <row r="59" spans="1:9" s="3" customFormat="1" ht="14.25">
      <c r="A59" s="4">
        <v>57</v>
      </c>
      <c r="B59" s="17" t="s">
        <v>271</v>
      </c>
      <c r="C59" s="14" t="s">
        <v>277</v>
      </c>
      <c r="D59" s="17" t="s">
        <v>278</v>
      </c>
      <c r="E59" s="17" t="s">
        <v>279</v>
      </c>
      <c r="F59" s="10" t="s">
        <v>752</v>
      </c>
      <c r="G59" s="13">
        <f>4/29</f>
        <v>0.13793103448275862</v>
      </c>
      <c r="H59" s="14" t="s">
        <v>753</v>
      </c>
      <c r="I59" s="14"/>
    </row>
    <row r="60" spans="1:9" s="3" customFormat="1" ht="14.25">
      <c r="A60" s="4">
        <v>58</v>
      </c>
      <c r="B60" s="17" t="s">
        <v>271</v>
      </c>
      <c r="C60" s="14" t="s">
        <v>280</v>
      </c>
      <c r="D60" s="17" t="s">
        <v>281</v>
      </c>
      <c r="E60" s="17" t="s">
        <v>282</v>
      </c>
      <c r="F60" s="10" t="s">
        <v>752</v>
      </c>
      <c r="G60" s="13">
        <f>6/65</f>
        <v>0.09230769230769231</v>
      </c>
      <c r="H60" s="14" t="s">
        <v>753</v>
      </c>
      <c r="I60" s="14"/>
    </row>
    <row r="61" spans="1:9" s="3" customFormat="1" ht="14.25">
      <c r="A61" s="4">
        <v>59</v>
      </c>
      <c r="B61" s="17" t="s">
        <v>271</v>
      </c>
      <c r="C61" s="14" t="s">
        <v>283</v>
      </c>
      <c r="D61" s="17" t="s">
        <v>284</v>
      </c>
      <c r="E61" s="17" t="s">
        <v>285</v>
      </c>
      <c r="F61" s="11" t="s">
        <v>754</v>
      </c>
      <c r="G61" s="13">
        <f>11/47</f>
        <v>0.23404255319148937</v>
      </c>
      <c r="H61" s="14" t="s">
        <v>753</v>
      </c>
      <c r="I61" s="14"/>
    </row>
    <row r="62" spans="1:9" s="3" customFormat="1" ht="14.25">
      <c r="A62" s="4">
        <v>60</v>
      </c>
      <c r="B62" s="15" t="s">
        <v>801</v>
      </c>
      <c r="C62" s="16" t="s">
        <v>522</v>
      </c>
      <c r="D62" s="15" t="s">
        <v>523</v>
      </c>
      <c r="E62" s="15" t="s">
        <v>516</v>
      </c>
      <c r="F62" s="10" t="s">
        <v>752</v>
      </c>
      <c r="G62" s="13" t="s">
        <v>716</v>
      </c>
      <c r="H62" s="14" t="s">
        <v>595</v>
      </c>
      <c r="I62" s="16"/>
    </row>
    <row r="63" spans="1:9" s="3" customFormat="1" ht="14.25">
      <c r="A63" s="4">
        <v>61</v>
      </c>
      <c r="B63" s="15" t="s">
        <v>801</v>
      </c>
      <c r="C63" s="16" t="s">
        <v>524</v>
      </c>
      <c r="D63" s="15" t="s">
        <v>525</v>
      </c>
      <c r="E63" s="15" t="s">
        <v>506</v>
      </c>
      <c r="F63" s="10" t="s">
        <v>752</v>
      </c>
      <c r="G63" s="13" t="s">
        <v>728</v>
      </c>
      <c r="H63" s="14" t="s">
        <v>595</v>
      </c>
      <c r="I63" s="16"/>
    </row>
    <row r="64" spans="1:9" s="3" customFormat="1" ht="14.25">
      <c r="A64" s="4">
        <v>62</v>
      </c>
      <c r="B64" s="15" t="s">
        <v>802</v>
      </c>
      <c r="C64" s="16" t="s">
        <v>507</v>
      </c>
      <c r="D64" s="15" t="s">
        <v>508</v>
      </c>
      <c r="E64" s="15" t="s">
        <v>506</v>
      </c>
      <c r="F64" s="11" t="s">
        <v>754</v>
      </c>
      <c r="G64" s="13" t="s">
        <v>727</v>
      </c>
      <c r="H64" s="14" t="s">
        <v>595</v>
      </c>
      <c r="I64" s="16"/>
    </row>
    <row r="65" spans="1:9" s="3" customFormat="1" ht="15.75" customHeight="1">
      <c r="A65" s="4">
        <v>63</v>
      </c>
      <c r="B65" s="15" t="s">
        <v>803</v>
      </c>
      <c r="C65" s="16" t="s">
        <v>514</v>
      </c>
      <c r="D65" s="15" t="s">
        <v>515</v>
      </c>
      <c r="E65" s="15" t="s">
        <v>516</v>
      </c>
      <c r="F65" s="11" t="s">
        <v>754</v>
      </c>
      <c r="G65" s="13" t="s">
        <v>698</v>
      </c>
      <c r="H65" s="14" t="s">
        <v>595</v>
      </c>
      <c r="I65" s="16"/>
    </row>
    <row r="66" spans="1:9" s="3" customFormat="1" ht="14.25">
      <c r="A66" s="4">
        <v>64</v>
      </c>
      <c r="B66" s="15" t="s">
        <v>803</v>
      </c>
      <c r="C66" s="16" t="s">
        <v>804</v>
      </c>
      <c r="D66" s="15" t="s">
        <v>529</v>
      </c>
      <c r="E66" s="15" t="s">
        <v>530</v>
      </c>
      <c r="F66" s="10" t="s">
        <v>751</v>
      </c>
      <c r="G66" s="13">
        <f>12/38</f>
        <v>0.3157894736842105</v>
      </c>
      <c r="H66" s="14" t="s">
        <v>753</v>
      </c>
      <c r="I66" s="16"/>
    </row>
    <row r="67" spans="1:9" s="3" customFormat="1" ht="14.25">
      <c r="A67" s="4">
        <v>65</v>
      </c>
      <c r="B67" s="15" t="s">
        <v>805</v>
      </c>
      <c r="C67" s="16" t="s">
        <v>526</v>
      </c>
      <c r="D67" s="15" t="s">
        <v>527</v>
      </c>
      <c r="E67" s="15" t="s">
        <v>528</v>
      </c>
      <c r="F67" s="10" t="s">
        <v>751</v>
      </c>
      <c r="G67" s="13">
        <f>2/29</f>
        <v>0.06896551724137931</v>
      </c>
      <c r="H67" s="14" t="s">
        <v>753</v>
      </c>
      <c r="I67" s="16"/>
    </row>
    <row r="68" spans="1:9" s="3" customFormat="1" ht="18" customHeight="1">
      <c r="A68" s="4">
        <v>66</v>
      </c>
      <c r="B68" s="15" t="s">
        <v>806</v>
      </c>
      <c r="C68" s="16" t="s">
        <v>519</v>
      </c>
      <c r="D68" s="15" t="s">
        <v>520</v>
      </c>
      <c r="E68" s="15" t="s">
        <v>521</v>
      </c>
      <c r="F68" s="10" t="s">
        <v>752</v>
      </c>
      <c r="G68" s="13">
        <f>10/70</f>
        <v>0.14285714285714285</v>
      </c>
      <c r="H68" s="14" t="s">
        <v>753</v>
      </c>
      <c r="I68" s="16"/>
    </row>
    <row r="69" spans="1:9" s="3" customFormat="1" ht="14.25">
      <c r="A69" s="4">
        <v>67</v>
      </c>
      <c r="B69" s="15" t="s">
        <v>806</v>
      </c>
      <c r="C69" s="12">
        <v>6002112049</v>
      </c>
      <c r="D69" s="16" t="s">
        <v>517</v>
      </c>
      <c r="E69" s="15" t="s">
        <v>518</v>
      </c>
      <c r="F69" s="10" t="s">
        <v>752</v>
      </c>
      <c r="G69" s="13">
        <f>1/23</f>
        <v>0.043478260869565216</v>
      </c>
      <c r="H69" s="14" t="s">
        <v>753</v>
      </c>
      <c r="I69" s="16"/>
    </row>
    <row r="70" spans="1:9" s="3" customFormat="1" ht="14.25">
      <c r="A70" s="4">
        <v>68</v>
      </c>
      <c r="B70" s="15" t="s">
        <v>806</v>
      </c>
      <c r="C70" s="25" t="s">
        <v>509</v>
      </c>
      <c r="D70" s="16" t="s">
        <v>510</v>
      </c>
      <c r="E70" s="15" t="s">
        <v>506</v>
      </c>
      <c r="F70" s="11" t="s">
        <v>754</v>
      </c>
      <c r="G70" s="13">
        <f>5/29</f>
        <v>0.1724137931034483</v>
      </c>
      <c r="H70" s="14" t="s">
        <v>753</v>
      </c>
      <c r="I70" s="16"/>
    </row>
    <row r="71" spans="1:9" s="3" customFormat="1" ht="14.25">
      <c r="A71" s="4">
        <v>69</v>
      </c>
      <c r="B71" s="15" t="s">
        <v>807</v>
      </c>
      <c r="C71" s="16" t="s">
        <v>501</v>
      </c>
      <c r="D71" s="15" t="s">
        <v>502</v>
      </c>
      <c r="E71" s="15" t="s">
        <v>503</v>
      </c>
      <c r="F71" s="11" t="s">
        <v>754</v>
      </c>
      <c r="G71" s="13">
        <f>2/63</f>
        <v>0.031746031746031744</v>
      </c>
      <c r="H71" s="14" t="s">
        <v>753</v>
      </c>
      <c r="I71" s="16"/>
    </row>
    <row r="72" spans="1:9" s="3" customFormat="1" ht="14.25">
      <c r="A72" s="4">
        <v>70</v>
      </c>
      <c r="B72" s="15" t="s">
        <v>808</v>
      </c>
      <c r="C72" s="25" t="s">
        <v>504</v>
      </c>
      <c r="D72" s="16" t="s">
        <v>505</v>
      </c>
      <c r="E72" s="15" t="s">
        <v>506</v>
      </c>
      <c r="F72" s="11" t="s">
        <v>754</v>
      </c>
      <c r="G72" s="13">
        <f>3/29</f>
        <v>0.10344827586206896</v>
      </c>
      <c r="H72" s="14" t="s">
        <v>753</v>
      </c>
      <c r="I72" s="16"/>
    </row>
    <row r="73" spans="1:9" s="3" customFormat="1" ht="14.25">
      <c r="A73" s="4">
        <v>71</v>
      </c>
      <c r="B73" s="15" t="s">
        <v>809</v>
      </c>
      <c r="C73" s="16" t="s">
        <v>511</v>
      </c>
      <c r="D73" s="15" t="s">
        <v>512</v>
      </c>
      <c r="E73" s="15" t="s">
        <v>513</v>
      </c>
      <c r="F73" s="11" t="s">
        <v>754</v>
      </c>
      <c r="G73" s="13">
        <f>12/35</f>
        <v>0.34285714285714286</v>
      </c>
      <c r="H73" s="14" t="s">
        <v>753</v>
      </c>
      <c r="I73" s="16"/>
    </row>
    <row r="74" spans="1:9" s="3" customFormat="1" ht="14.25">
      <c r="A74" s="4">
        <v>72</v>
      </c>
      <c r="B74" s="17" t="s">
        <v>5</v>
      </c>
      <c r="C74" s="14" t="s">
        <v>16</v>
      </c>
      <c r="D74" s="17" t="s">
        <v>17</v>
      </c>
      <c r="E74" s="17" t="s">
        <v>18</v>
      </c>
      <c r="F74" s="10" t="s">
        <v>752</v>
      </c>
      <c r="G74" s="13" t="s">
        <v>697</v>
      </c>
      <c r="H74" s="14" t="s">
        <v>595</v>
      </c>
      <c r="I74" s="14"/>
    </row>
    <row r="75" spans="1:9" s="3" customFormat="1" ht="14.25">
      <c r="A75" s="4">
        <v>73</v>
      </c>
      <c r="B75" s="17" t="s">
        <v>5</v>
      </c>
      <c r="C75" s="14" t="s">
        <v>75</v>
      </c>
      <c r="D75" s="17" t="s">
        <v>76</v>
      </c>
      <c r="E75" s="17" t="s">
        <v>74</v>
      </c>
      <c r="F75" s="10" t="s">
        <v>752</v>
      </c>
      <c r="G75" s="13" t="s">
        <v>704</v>
      </c>
      <c r="H75" s="14" t="s">
        <v>595</v>
      </c>
      <c r="I75" s="14"/>
    </row>
    <row r="76" spans="1:9" s="3" customFormat="1" ht="14.25">
      <c r="A76" s="4">
        <v>74</v>
      </c>
      <c r="B76" s="17" t="s">
        <v>5</v>
      </c>
      <c r="C76" s="14" t="s">
        <v>77</v>
      </c>
      <c r="D76" s="17" t="s">
        <v>78</v>
      </c>
      <c r="E76" s="17" t="s">
        <v>51</v>
      </c>
      <c r="F76" s="10" t="s">
        <v>752</v>
      </c>
      <c r="G76" s="13" t="s">
        <v>705</v>
      </c>
      <c r="H76" s="14" t="s">
        <v>595</v>
      </c>
      <c r="I76" s="14"/>
    </row>
    <row r="77" spans="1:9" s="3" customFormat="1" ht="14.25">
      <c r="A77" s="4">
        <v>75</v>
      </c>
      <c r="B77" s="17" t="s">
        <v>5</v>
      </c>
      <c r="C77" s="14" t="s">
        <v>79</v>
      </c>
      <c r="D77" s="17" t="s">
        <v>80</v>
      </c>
      <c r="E77" s="17" t="s">
        <v>81</v>
      </c>
      <c r="F77" s="10" t="s">
        <v>752</v>
      </c>
      <c r="G77" s="13" t="s">
        <v>706</v>
      </c>
      <c r="H77" s="14" t="s">
        <v>595</v>
      </c>
      <c r="I77" s="14"/>
    </row>
    <row r="78" spans="1:9" s="3" customFormat="1" ht="14.25">
      <c r="A78" s="4">
        <v>76</v>
      </c>
      <c r="B78" s="17" t="s">
        <v>5</v>
      </c>
      <c r="C78" s="14" t="s">
        <v>19</v>
      </c>
      <c r="D78" s="17" t="s">
        <v>20</v>
      </c>
      <c r="E78" s="17" t="s">
        <v>18</v>
      </c>
      <c r="F78" s="10" t="s">
        <v>752</v>
      </c>
      <c r="G78" s="13" t="s">
        <v>699</v>
      </c>
      <c r="H78" s="14" t="s">
        <v>595</v>
      </c>
      <c r="I78" s="14"/>
    </row>
    <row r="79" spans="1:9" s="3" customFormat="1" ht="14.25">
      <c r="A79" s="4">
        <v>77</v>
      </c>
      <c r="B79" s="17" t="s">
        <v>5</v>
      </c>
      <c r="C79" s="14" t="s">
        <v>49</v>
      </c>
      <c r="D79" s="17" t="s">
        <v>50</v>
      </c>
      <c r="E79" s="17" t="s">
        <v>51</v>
      </c>
      <c r="F79" s="11" t="s">
        <v>754</v>
      </c>
      <c r="G79" s="13" t="s">
        <v>700</v>
      </c>
      <c r="H79" s="14" t="s">
        <v>595</v>
      </c>
      <c r="I79" s="14"/>
    </row>
    <row r="80" spans="1:9" s="3" customFormat="1" ht="14.25">
      <c r="A80" s="4">
        <v>78</v>
      </c>
      <c r="B80" s="17" t="s">
        <v>5</v>
      </c>
      <c r="C80" s="14" t="s">
        <v>52</v>
      </c>
      <c r="D80" s="17" t="s">
        <v>53</v>
      </c>
      <c r="E80" s="17" t="s">
        <v>51</v>
      </c>
      <c r="F80" s="11" t="s">
        <v>754</v>
      </c>
      <c r="G80" s="13" t="s">
        <v>701</v>
      </c>
      <c r="H80" s="14" t="s">
        <v>595</v>
      </c>
      <c r="I80" s="14"/>
    </row>
    <row r="81" spans="1:9" s="3" customFormat="1" ht="14.25">
      <c r="A81" s="4">
        <v>79</v>
      </c>
      <c r="B81" s="17" t="s">
        <v>5</v>
      </c>
      <c r="C81" s="14" t="s">
        <v>69</v>
      </c>
      <c r="D81" s="17" t="s">
        <v>70</v>
      </c>
      <c r="E81" s="17" t="s">
        <v>71</v>
      </c>
      <c r="F81" s="11" t="s">
        <v>754</v>
      </c>
      <c r="G81" s="13" t="s">
        <v>703</v>
      </c>
      <c r="H81" s="14" t="s">
        <v>595</v>
      </c>
      <c r="I81" s="14"/>
    </row>
    <row r="82" spans="1:9" s="3" customFormat="1" ht="14.25">
      <c r="A82" s="4">
        <v>80</v>
      </c>
      <c r="B82" s="17" t="s">
        <v>5</v>
      </c>
      <c r="C82" s="14" t="s">
        <v>59</v>
      </c>
      <c r="D82" s="17" t="s">
        <v>60</v>
      </c>
      <c r="E82" s="17" t="s">
        <v>61</v>
      </c>
      <c r="F82" s="10" t="s">
        <v>752</v>
      </c>
      <c r="G82" s="13" t="s">
        <v>702</v>
      </c>
      <c r="H82" s="14" t="s">
        <v>595</v>
      </c>
      <c r="I82" s="14" t="s">
        <v>734</v>
      </c>
    </row>
    <row r="83" spans="1:9" s="3" customFormat="1" ht="14.25">
      <c r="A83" s="4">
        <v>81</v>
      </c>
      <c r="B83" s="17" t="s">
        <v>5</v>
      </c>
      <c r="C83" s="14" t="s">
        <v>45</v>
      </c>
      <c r="D83" s="17" t="s">
        <v>46</v>
      </c>
      <c r="E83" s="17" t="s">
        <v>13</v>
      </c>
      <c r="F83" s="10" t="s">
        <v>751</v>
      </c>
      <c r="G83" s="13">
        <f>21/58</f>
        <v>0.3620689655172414</v>
      </c>
      <c r="H83" s="14" t="s">
        <v>753</v>
      </c>
      <c r="I83" s="14"/>
    </row>
    <row r="84" spans="1:9" s="3" customFormat="1" ht="14.25">
      <c r="A84" s="4">
        <v>82</v>
      </c>
      <c r="B84" s="17" t="s">
        <v>5</v>
      </c>
      <c r="C84" s="14" t="s">
        <v>67</v>
      </c>
      <c r="D84" s="17" t="s">
        <v>68</v>
      </c>
      <c r="E84" s="17" t="s">
        <v>810</v>
      </c>
      <c r="F84" s="10" t="s">
        <v>751</v>
      </c>
      <c r="G84" s="13">
        <f>4/51</f>
        <v>0.0784313725490196</v>
      </c>
      <c r="H84" s="14" t="s">
        <v>753</v>
      </c>
      <c r="I84" s="14"/>
    </row>
    <row r="85" spans="1:9" s="3" customFormat="1" ht="14.25">
      <c r="A85" s="4">
        <v>83</v>
      </c>
      <c r="B85" s="17" t="s">
        <v>5</v>
      </c>
      <c r="C85" s="14" t="s">
        <v>43</v>
      </c>
      <c r="D85" s="17" t="s">
        <v>44</v>
      </c>
      <c r="E85" s="17" t="s">
        <v>13</v>
      </c>
      <c r="F85" s="10" t="s">
        <v>751</v>
      </c>
      <c r="G85" s="13">
        <f>20/58</f>
        <v>0.3448275862068966</v>
      </c>
      <c r="H85" s="14" t="s">
        <v>753</v>
      </c>
      <c r="I85" s="14"/>
    </row>
    <row r="86" spans="1:9" s="3" customFormat="1" ht="14.25">
      <c r="A86" s="4">
        <v>84</v>
      </c>
      <c r="B86" s="17" t="s">
        <v>5</v>
      </c>
      <c r="C86" s="14" t="s">
        <v>24</v>
      </c>
      <c r="D86" s="17" t="s">
        <v>25</v>
      </c>
      <c r="E86" s="17" t="s">
        <v>26</v>
      </c>
      <c r="F86" s="10" t="s">
        <v>751</v>
      </c>
      <c r="G86" s="13">
        <f>2/26</f>
        <v>0.07692307692307693</v>
      </c>
      <c r="H86" s="14" t="s">
        <v>753</v>
      </c>
      <c r="I86" s="14"/>
    </row>
    <row r="87" spans="1:9" s="3" customFormat="1" ht="14.25">
      <c r="A87" s="4">
        <v>85</v>
      </c>
      <c r="B87" s="17" t="s">
        <v>5</v>
      </c>
      <c r="C87" s="14" t="s">
        <v>9</v>
      </c>
      <c r="D87" s="17" t="s">
        <v>10</v>
      </c>
      <c r="E87" s="17" t="s">
        <v>8</v>
      </c>
      <c r="F87" s="10" t="s">
        <v>752</v>
      </c>
      <c r="G87" s="13">
        <f>17/50</f>
        <v>0.34</v>
      </c>
      <c r="H87" s="14" t="s">
        <v>753</v>
      </c>
      <c r="I87" s="14"/>
    </row>
    <row r="88" spans="1:9" s="3" customFormat="1" ht="14.25">
      <c r="A88" s="4">
        <v>86</v>
      </c>
      <c r="B88" s="17" t="s">
        <v>5</v>
      </c>
      <c r="C88" s="14" t="s">
        <v>311</v>
      </c>
      <c r="D88" s="17" t="s">
        <v>36</v>
      </c>
      <c r="E88" s="17" t="s">
        <v>312</v>
      </c>
      <c r="F88" s="10" t="s">
        <v>752</v>
      </c>
      <c r="G88" s="13">
        <f>6/50</f>
        <v>0.12</v>
      </c>
      <c r="H88" s="14" t="s">
        <v>753</v>
      </c>
      <c r="I88" s="14"/>
    </row>
    <row r="89" spans="1:9" s="3" customFormat="1" ht="14.25">
      <c r="A89" s="4">
        <v>87</v>
      </c>
      <c r="B89" s="17" t="s">
        <v>5</v>
      </c>
      <c r="C89" s="14" t="s">
        <v>82</v>
      </c>
      <c r="D89" s="17" t="s">
        <v>83</v>
      </c>
      <c r="E89" s="17" t="s">
        <v>81</v>
      </c>
      <c r="F89" s="10" t="s">
        <v>752</v>
      </c>
      <c r="G89" s="13">
        <f>20/63</f>
        <v>0.31746031746031744</v>
      </c>
      <c r="H89" s="14" t="s">
        <v>753</v>
      </c>
      <c r="I89" s="14"/>
    </row>
    <row r="90" spans="1:9" s="3" customFormat="1" ht="14.25">
      <c r="A90" s="4">
        <v>88</v>
      </c>
      <c r="B90" s="17" t="s">
        <v>5</v>
      </c>
      <c r="C90" s="14" t="s">
        <v>6</v>
      </c>
      <c r="D90" s="17" t="s">
        <v>7</v>
      </c>
      <c r="E90" s="17" t="s">
        <v>8</v>
      </c>
      <c r="F90" s="10" t="s">
        <v>752</v>
      </c>
      <c r="G90" s="13">
        <f>8/50</f>
        <v>0.16</v>
      </c>
      <c r="H90" s="14" t="s">
        <v>753</v>
      </c>
      <c r="I90" s="14"/>
    </row>
    <row r="91" spans="1:9" s="3" customFormat="1" ht="14.25">
      <c r="A91" s="4">
        <v>89</v>
      </c>
      <c r="B91" s="17" t="s">
        <v>5</v>
      </c>
      <c r="C91" s="14" t="s">
        <v>56</v>
      </c>
      <c r="D91" s="17" t="s">
        <v>57</v>
      </c>
      <c r="E91" s="17" t="s">
        <v>58</v>
      </c>
      <c r="F91" s="10" t="s">
        <v>752</v>
      </c>
      <c r="G91" s="13">
        <f>7/67</f>
        <v>0.1044776119402985</v>
      </c>
      <c r="H91" s="14" t="s">
        <v>753</v>
      </c>
      <c r="I91" s="14"/>
    </row>
    <row r="92" spans="1:9" s="3" customFormat="1" ht="14.25">
      <c r="A92" s="4">
        <v>90</v>
      </c>
      <c r="B92" s="17" t="s">
        <v>5</v>
      </c>
      <c r="C92" s="14" t="s">
        <v>37</v>
      </c>
      <c r="D92" s="17" t="s">
        <v>38</v>
      </c>
      <c r="E92" s="17" t="s">
        <v>312</v>
      </c>
      <c r="F92" s="10" t="s">
        <v>752</v>
      </c>
      <c r="G92" s="13">
        <f>1/50</f>
        <v>0.02</v>
      </c>
      <c r="H92" s="14" t="s">
        <v>753</v>
      </c>
      <c r="I92" s="14"/>
    </row>
    <row r="93" spans="1:9" s="3" customFormat="1" ht="14.25">
      <c r="A93" s="4">
        <v>91</v>
      </c>
      <c r="B93" s="17" t="s">
        <v>5</v>
      </c>
      <c r="C93" s="14" t="s">
        <v>84</v>
      </c>
      <c r="D93" s="17" t="s">
        <v>85</v>
      </c>
      <c r="E93" s="17" t="s">
        <v>86</v>
      </c>
      <c r="F93" s="10" t="s">
        <v>752</v>
      </c>
      <c r="G93" s="13">
        <f>24/63</f>
        <v>0.38095238095238093</v>
      </c>
      <c r="H93" s="14" t="s">
        <v>753</v>
      </c>
      <c r="I93" s="14"/>
    </row>
    <row r="94" spans="1:9" s="3" customFormat="1" ht="14.25">
      <c r="A94" s="4">
        <v>92</v>
      </c>
      <c r="B94" s="17" t="s">
        <v>5</v>
      </c>
      <c r="C94" s="14" t="s">
        <v>27</v>
      </c>
      <c r="D94" s="17" t="s">
        <v>28</v>
      </c>
      <c r="E94" s="17" t="s">
        <v>29</v>
      </c>
      <c r="F94" s="10" t="s">
        <v>752</v>
      </c>
      <c r="G94" s="13">
        <f>2/24</f>
        <v>0.08333333333333333</v>
      </c>
      <c r="H94" s="14" t="s">
        <v>753</v>
      </c>
      <c r="I94" s="14"/>
    </row>
    <row r="95" spans="1:9" s="3" customFormat="1" ht="14.25">
      <c r="A95" s="4">
        <v>93</v>
      </c>
      <c r="B95" s="17" t="s">
        <v>5</v>
      </c>
      <c r="C95" s="14" t="s">
        <v>21</v>
      </c>
      <c r="D95" s="17" t="s">
        <v>22</v>
      </c>
      <c r="E95" s="17" t="s">
        <v>23</v>
      </c>
      <c r="F95" s="10" t="s">
        <v>752</v>
      </c>
      <c r="G95" s="13">
        <f>3/49</f>
        <v>0.061224489795918366</v>
      </c>
      <c r="H95" s="14" t="s">
        <v>753</v>
      </c>
      <c r="I95" s="14"/>
    </row>
    <row r="96" spans="1:9" s="3" customFormat="1" ht="14.25">
      <c r="A96" s="4">
        <v>94</v>
      </c>
      <c r="B96" s="17" t="s">
        <v>5</v>
      </c>
      <c r="C96" s="14" t="s">
        <v>33</v>
      </c>
      <c r="D96" s="17" t="s">
        <v>34</v>
      </c>
      <c r="E96" s="17" t="s">
        <v>35</v>
      </c>
      <c r="F96" s="10" t="s">
        <v>752</v>
      </c>
      <c r="G96" s="13">
        <f>13/56</f>
        <v>0.23214285714285715</v>
      </c>
      <c r="H96" s="14" t="s">
        <v>753</v>
      </c>
      <c r="I96" s="14"/>
    </row>
    <row r="97" spans="1:9" s="3" customFormat="1" ht="14.25">
      <c r="A97" s="4">
        <v>95</v>
      </c>
      <c r="B97" s="17" t="s">
        <v>5</v>
      </c>
      <c r="C97" s="14" t="s">
        <v>40</v>
      </c>
      <c r="D97" s="17" t="s">
        <v>41</v>
      </c>
      <c r="E97" s="17" t="s">
        <v>42</v>
      </c>
      <c r="F97" s="11" t="s">
        <v>754</v>
      </c>
      <c r="G97" s="13">
        <f>3/30</f>
        <v>0.1</v>
      </c>
      <c r="H97" s="14" t="s">
        <v>753</v>
      </c>
      <c r="I97" s="14"/>
    </row>
    <row r="98" spans="1:9" s="3" customFormat="1" ht="14.25">
      <c r="A98" s="4">
        <v>96</v>
      </c>
      <c r="B98" s="17" t="s">
        <v>5</v>
      </c>
      <c r="C98" s="14" t="s">
        <v>54</v>
      </c>
      <c r="D98" s="17" t="s">
        <v>55</v>
      </c>
      <c r="E98" s="17" t="s">
        <v>315</v>
      </c>
      <c r="F98" s="11" t="s">
        <v>754</v>
      </c>
      <c r="G98" s="13">
        <f>19/56</f>
        <v>0.3392857142857143</v>
      </c>
      <c r="H98" s="14" t="s">
        <v>753</v>
      </c>
      <c r="I98" s="14"/>
    </row>
    <row r="99" spans="1:9" s="3" customFormat="1" ht="14.25">
      <c r="A99" s="4">
        <v>97</v>
      </c>
      <c r="B99" s="17" t="s">
        <v>5</v>
      </c>
      <c r="C99" s="14" t="s">
        <v>313</v>
      </c>
      <c r="D99" s="17" t="s">
        <v>39</v>
      </c>
      <c r="E99" s="17" t="s">
        <v>314</v>
      </c>
      <c r="F99" s="11" t="s">
        <v>754</v>
      </c>
      <c r="G99" s="13">
        <f>5/48</f>
        <v>0.10416666666666667</v>
      </c>
      <c r="H99" s="14" t="s">
        <v>753</v>
      </c>
      <c r="I99" s="14"/>
    </row>
    <row r="100" spans="1:9" s="3" customFormat="1" ht="14.25">
      <c r="A100" s="4">
        <v>98</v>
      </c>
      <c r="B100" s="17" t="s">
        <v>5</v>
      </c>
      <c r="C100" s="14" t="s">
        <v>72</v>
      </c>
      <c r="D100" s="17" t="s">
        <v>73</v>
      </c>
      <c r="E100" s="17" t="s">
        <v>74</v>
      </c>
      <c r="F100" s="11" t="s">
        <v>754</v>
      </c>
      <c r="G100" s="13">
        <f>12/45</f>
        <v>0.26666666666666666</v>
      </c>
      <c r="H100" s="14" t="s">
        <v>753</v>
      </c>
      <c r="I100" s="14"/>
    </row>
    <row r="101" spans="1:9" s="3" customFormat="1" ht="14.25">
      <c r="A101" s="4">
        <v>99</v>
      </c>
      <c r="B101" s="17" t="s">
        <v>5</v>
      </c>
      <c r="C101" s="14" t="s">
        <v>65</v>
      </c>
      <c r="D101" s="17" t="s">
        <v>66</v>
      </c>
      <c r="E101" s="17" t="s">
        <v>13</v>
      </c>
      <c r="F101" s="11" t="s">
        <v>754</v>
      </c>
      <c r="G101" s="13">
        <f>15/58</f>
        <v>0.25862068965517243</v>
      </c>
      <c r="H101" s="14" t="s">
        <v>753</v>
      </c>
      <c r="I101" s="14"/>
    </row>
    <row r="102" spans="1:9" s="3" customFormat="1" ht="14.25">
      <c r="A102" s="4">
        <v>100</v>
      </c>
      <c r="B102" s="17" t="s">
        <v>5</v>
      </c>
      <c r="C102" s="14" t="s">
        <v>47</v>
      </c>
      <c r="D102" s="17" t="s">
        <v>48</v>
      </c>
      <c r="E102" s="17" t="s">
        <v>13</v>
      </c>
      <c r="F102" s="11" t="s">
        <v>754</v>
      </c>
      <c r="G102" s="13">
        <f>11/58</f>
        <v>0.1896551724137931</v>
      </c>
      <c r="H102" s="14" t="s">
        <v>753</v>
      </c>
      <c r="I102" s="14"/>
    </row>
    <row r="103" spans="1:9" s="3" customFormat="1" ht="14.25">
      <c r="A103" s="4">
        <v>101</v>
      </c>
      <c r="B103" s="17" t="s">
        <v>5</v>
      </c>
      <c r="C103" s="14" t="s">
        <v>62</v>
      </c>
      <c r="D103" s="17" t="s">
        <v>63</v>
      </c>
      <c r="E103" s="17" t="s">
        <v>64</v>
      </c>
      <c r="F103" s="11" t="s">
        <v>754</v>
      </c>
      <c r="G103" s="13">
        <f>4/23</f>
        <v>0.17391304347826086</v>
      </c>
      <c r="H103" s="14" t="s">
        <v>753</v>
      </c>
      <c r="I103" s="14"/>
    </row>
    <row r="104" spans="1:9" s="3" customFormat="1" ht="14.25">
      <c r="A104" s="4">
        <v>102</v>
      </c>
      <c r="B104" s="17" t="s">
        <v>5</v>
      </c>
      <c r="C104" s="14" t="s">
        <v>30</v>
      </c>
      <c r="D104" s="17" t="s">
        <v>31</v>
      </c>
      <c r="E104" s="17" t="s">
        <v>32</v>
      </c>
      <c r="F104" s="11" t="s">
        <v>754</v>
      </c>
      <c r="G104" s="13">
        <f>19/58</f>
        <v>0.3275862068965517</v>
      </c>
      <c r="H104" s="14" t="s">
        <v>753</v>
      </c>
      <c r="I104" s="14"/>
    </row>
    <row r="105" spans="1:9" s="3" customFormat="1" ht="14.25">
      <c r="A105" s="4">
        <v>103</v>
      </c>
      <c r="B105" s="17" t="s">
        <v>5</v>
      </c>
      <c r="C105" s="14" t="s">
        <v>11</v>
      </c>
      <c r="D105" s="17" t="s">
        <v>12</v>
      </c>
      <c r="E105" s="17" t="s">
        <v>13</v>
      </c>
      <c r="F105" s="11" t="s">
        <v>754</v>
      </c>
      <c r="G105" s="13">
        <f>5/58</f>
        <v>0.08620689655172414</v>
      </c>
      <c r="H105" s="14" t="s">
        <v>753</v>
      </c>
      <c r="I105" s="14"/>
    </row>
    <row r="106" spans="1:9" s="3" customFormat="1" ht="14.25">
      <c r="A106" s="4">
        <v>104</v>
      </c>
      <c r="B106" s="17" t="s">
        <v>5</v>
      </c>
      <c r="C106" s="14" t="s">
        <v>14</v>
      </c>
      <c r="D106" s="17" t="s">
        <v>15</v>
      </c>
      <c r="E106" s="17" t="s">
        <v>13</v>
      </c>
      <c r="F106" s="11" t="s">
        <v>754</v>
      </c>
      <c r="G106" s="13">
        <f>10/58</f>
        <v>0.1724137931034483</v>
      </c>
      <c r="H106" s="14" t="s">
        <v>753</v>
      </c>
      <c r="I106" s="14"/>
    </row>
    <row r="107" spans="1:9" s="3" customFormat="1" ht="14.25">
      <c r="A107" s="4">
        <v>105</v>
      </c>
      <c r="B107" s="11" t="s">
        <v>97</v>
      </c>
      <c r="C107" s="10" t="s">
        <v>112</v>
      </c>
      <c r="D107" s="11" t="s">
        <v>113</v>
      </c>
      <c r="E107" s="11" t="s">
        <v>114</v>
      </c>
      <c r="F107" s="10" t="s">
        <v>751</v>
      </c>
      <c r="G107" s="13" t="s">
        <v>708</v>
      </c>
      <c r="H107" s="14" t="s">
        <v>595</v>
      </c>
      <c r="I107" s="10"/>
    </row>
    <row r="108" spans="1:9" s="3" customFormat="1" ht="14.25">
      <c r="A108" s="4">
        <v>106</v>
      </c>
      <c r="B108" s="11" t="s">
        <v>97</v>
      </c>
      <c r="C108" s="10" t="s">
        <v>115</v>
      </c>
      <c r="D108" s="11" t="s">
        <v>116</v>
      </c>
      <c r="E108" s="11" t="s">
        <v>117</v>
      </c>
      <c r="F108" s="10" t="s">
        <v>751</v>
      </c>
      <c r="G108" s="13">
        <f>12/41</f>
        <v>0.2926829268292683</v>
      </c>
      <c r="H108" s="14" t="s">
        <v>753</v>
      </c>
      <c r="I108" s="10"/>
    </row>
    <row r="109" spans="1:9" s="3" customFormat="1" ht="14.25">
      <c r="A109" s="4">
        <v>107</v>
      </c>
      <c r="B109" s="11" t="s">
        <v>97</v>
      </c>
      <c r="C109" s="10" t="s">
        <v>109</v>
      </c>
      <c r="D109" s="11" t="s">
        <v>110</v>
      </c>
      <c r="E109" s="11" t="s">
        <v>111</v>
      </c>
      <c r="F109" s="10" t="s">
        <v>752</v>
      </c>
      <c r="G109" s="13">
        <f>5/27</f>
        <v>0.18518518518518517</v>
      </c>
      <c r="H109" s="14" t="s">
        <v>753</v>
      </c>
      <c r="I109" s="10"/>
    </row>
    <row r="110" spans="1:9" s="3" customFormat="1" ht="14.25">
      <c r="A110" s="4">
        <v>108</v>
      </c>
      <c r="B110" s="11" t="s">
        <v>97</v>
      </c>
      <c r="C110" s="10" t="s">
        <v>118</v>
      </c>
      <c r="D110" s="11" t="s">
        <v>119</v>
      </c>
      <c r="E110" s="11" t="s">
        <v>120</v>
      </c>
      <c r="F110" s="10" t="s">
        <v>752</v>
      </c>
      <c r="G110" s="13">
        <f>7/29</f>
        <v>0.2413793103448276</v>
      </c>
      <c r="H110" s="14" t="s">
        <v>753</v>
      </c>
      <c r="I110" s="10"/>
    </row>
    <row r="111" spans="1:9" s="3" customFormat="1" ht="14.25">
      <c r="A111" s="4">
        <v>109</v>
      </c>
      <c r="B111" s="11" t="s">
        <v>97</v>
      </c>
      <c r="C111" s="10" t="s">
        <v>100</v>
      </c>
      <c r="D111" s="11" t="s">
        <v>101</v>
      </c>
      <c r="E111" s="11" t="s">
        <v>102</v>
      </c>
      <c r="F111" s="11" t="s">
        <v>754</v>
      </c>
      <c r="G111" s="13">
        <f>15/54</f>
        <v>0.2777777777777778</v>
      </c>
      <c r="H111" s="14" t="s">
        <v>753</v>
      </c>
      <c r="I111" s="10"/>
    </row>
    <row r="112" spans="1:9" s="3" customFormat="1" ht="14.25">
      <c r="A112" s="4">
        <v>110</v>
      </c>
      <c r="B112" s="11" t="s">
        <v>97</v>
      </c>
      <c r="C112" s="10" t="s">
        <v>98</v>
      </c>
      <c r="D112" s="11" t="s">
        <v>99</v>
      </c>
      <c r="E112" s="11" t="s">
        <v>316</v>
      </c>
      <c r="F112" s="11" t="s">
        <v>754</v>
      </c>
      <c r="G112" s="13">
        <f>6/65</f>
        <v>0.09230769230769231</v>
      </c>
      <c r="H112" s="14" t="s">
        <v>753</v>
      </c>
      <c r="I112" s="10"/>
    </row>
    <row r="113" spans="1:9" s="3" customFormat="1" ht="14.25">
      <c r="A113" s="4">
        <v>111</v>
      </c>
      <c r="B113" s="11" t="s">
        <v>97</v>
      </c>
      <c r="C113" s="10" t="s">
        <v>106</v>
      </c>
      <c r="D113" s="11" t="s">
        <v>107</v>
      </c>
      <c r="E113" s="11" t="s">
        <v>108</v>
      </c>
      <c r="F113" s="11" t="s">
        <v>754</v>
      </c>
      <c r="G113" s="13">
        <f>12/43</f>
        <v>0.27906976744186046</v>
      </c>
      <c r="H113" s="14" t="s">
        <v>753</v>
      </c>
      <c r="I113" s="10"/>
    </row>
    <row r="114" spans="1:9" s="3" customFormat="1" ht="14.25">
      <c r="A114" s="4">
        <v>112</v>
      </c>
      <c r="B114" s="11" t="s">
        <v>97</v>
      </c>
      <c r="C114" s="10" t="s">
        <v>103</v>
      </c>
      <c r="D114" s="11" t="s">
        <v>104</v>
      </c>
      <c r="E114" s="11" t="s">
        <v>105</v>
      </c>
      <c r="F114" s="11" t="s">
        <v>754</v>
      </c>
      <c r="G114" s="13">
        <f>5/44</f>
        <v>0.11363636363636363</v>
      </c>
      <c r="H114" s="14" t="s">
        <v>753</v>
      </c>
      <c r="I114" s="10"/>
    </row>
    <row r="115" spans="1:9" s="3" customFormat="1" ht="14.25">
      <c r="A115" s="4">
        <v>113</v>
      </c>
      <c r="B115" s="18" t="s">
        <v>295</v>
      </c>
      <c r="C115" s="19" t="s">
        <v>301</v>
      </c>
      <c r="D115" s="18" t="s">
        <v>302</v>
      </c>
      <c r="E115" s="18" t="s">
        <v>298</v>
      </c>
      <c r="F115" s="10" t="s">
        <v>752</v>
      </c>
      <c r="G115" s="13"/>
      <c r="H115" s="14" t="s">
        <v>753</v>
      </c>
      <c r="I115" s="19"/>
    </row>
    <row r="116" spans="1:9" s="3" customFormat="1" ht="14.25">
      <c r="A116" s="4">
        <v>114</v>
      </c>
      <c r="B116" s="18" t="s">
        <v>295</v>
      </c>
      <c r="C116" s="19" t="s">
        <v>303</v>
      </c>
      <c r="D116" s="18" t="s">
        <v>304</v>
      </c>
      <c r="E116" s="18" t="s">
        <v>298</v>
      </c>
      <c r="F116" s="10" t="s">
        <v>752</v>
      </c>
      <c r="G116" s="13"/>
      <c r="H116" s="14" t="s">
        <v>753</v>
      </c>
      <c r="I116" s="19"/>
    </row>
    <row r="117" spans="1:9" s="3" customFormat="1" ht="14.25">
      <c r="A117" s="4">
        <v>115</v>
      </c>
      <c r="B117" s="18" t="s">
        <v>295</v>
      </c>
      <c r="C117" s="19" t="s">
        <v>305</v>
      </c>
      <c r="D117" s="18" t="s">
        <v>306</v>
      </c>
      <c r="E117" s="18" t="s">
        <v>298</v>
      </c>
      <c r="F117" s="10" t="s">
        <v>752</v>
      </c>
      <c r="G117" s="13"/>
      <c r="H117" s="14" t="s">
        <v>753</v>
      </c>
      <c r="I117" s="19"/>
    </row>
    <row r="118" spans="1:9" s="3" customFormat="1" ht="14.25">
      <c r="A118" s="4">
        <v>116</v>
      </c>
      <c r="B118" s="18" t="s">
        <v>295</v>
      </c>
      <c r="C118" s="19" t="s">
        <v>307</v>
      </c>
      <c r="D118" s="18" t="s">
        <v>308</v>
      </c>
      <c r="E118" s="18" t="s">
        <v>298</v>
      </c>
      <c r="F118" s="10" t="s">
        <v>752</v>
      </c>
      <c r="G118" s="13"/>
      <c r="H118" s="14" t="s">
        <v>753</v>
      </c>
      <c r="I118" s="19"/>
    </row>
    <row r="119" spans="1:9" s="3" customFormat="1" ht="14.25">
      <c r="A119" s="4">
        <v>117</v>
      </c>
      <c r="B119" s="18" t="s">
        <v>295</v>
      </c>
      <c r="C119" s="19" t="s">
        <v>309</v>
      </c>
      <c r="D119" s="18" t="s">
        <v>310</v>
      </c>
      <c r="E119" s="18" t="s">
        <v>298</v>
      </c>
      <c r="F119" s="10" t="s">
        <v>752</v>
      </c>
      <c r="G119" s="13"/>
      <c r="H119" s="14" t="s">
        <v>753</v>
      </c>
      <c r="I119" s="19"/>
    </row>
    <row r="120" spans="1:9" s="3" customFormat="1" ht="14.25">
      <c r="A120" s="4">
        <v>118</v>
      </c>
      <c r="B120" s="18" t="s">
        <v>295</v>
      </c>
      <c r="C120" s="19" t="s">
        <v>296</v>
      </c>
      <c r="D120" s="18" t="s">
        <v>297</v>
      </c>
      <c r="E120" s="18" t="s">
        <v>811</v>
      </c>
      <c r="F120" s="11" t="s">
        <v>754</v>
      </c>
      <c r="G120" s="13"/>
      <c r="H120" s="14" t="s">
        <v>753</v>
      </c>
      <c r="I120" s="19"/>
    </row>
    <row r="121" spans="1:9" s="3" customFormat="1" ht="14.25">
      <c r="A121" s="4">
        <v>119</v>
      </c>
      <c r="B121" s="18" t="s">
        <v>295</v>
      </c>
      <c r="C121" s="19" t="s">
        <v>299</v>
      </c>
      <c r="D121" s="18" t="s">
        <v>300</v>
      </c>
      <c r="E121" s="18" t="s">
        <v>298</v>
      </c>
      <c r="F121" s="11" t="s">
        <v>754</v>
      </c>
      <c r="G121" s="13"/>
      <c r="H121" s="14" t="s">
        <v>753</v>
      </c>
      <c r="I121" s="19"/>
    </row>
    <row r="122" spans="1:9" s="3" customFormat="1" ht="14.25">
      <c r="A122" s="4">
        <v>120</v>
      </c>
      <c r="B122" s="15" t="s">
        <v>470</v>
      </c>
      <c r="C122" s="16" t="s">
        <v>492</v>
      </c>
      <c r="D122" s="15" t="s">
        <v>493</v>
      </c>
      <c r="E122" s="15" t="s">
        <v>494</v>
      </c>
      <c r="F122" s="10" t="s">
        <v>752</v>
      </c>
      <c r="G122" s="13" t="s">
        <v>725</v>
      </c>
      <c r="H122" s="14" t="s">
        <v>595</v>
      </c>
      <c r="I122" s="14"/>
    </row>
    <row r="123" spans="1:9" s="3" customFormat="1" ht="14.25">
      <c r="A123" s="4">
        <v>121</v>
      </c>
      <c r="B123" s="15" t="s">
        <v>470</v>
      </c>
      <c r="C123" s="16" t="s">
        <v>495</v>
      </c>
      <c r="D123" s="15" t="s">
        <v>496</v>
      </c>
      <c r="E123" s="15" t="s">
        <v>494</v>
      </c>
      <c r="F123" s="10" t="s">
        <v>752</v>
      </c>
      <c r="G123" s="13" t="s">
        <v>726</v>
      </c>
      <c r="H123" s="14" t="s">
        <v>595</v>
      </c>
      <c r="I123" s="16"/>
    </row>
    <row r="124" spans="1:9" s="3" customFormat="1" ht="14.25">
      <c r="A124" s="4">
        <v>122</v>
      </c>
      <c r="B124" s="15" t="s">
        <v>470</v>
      </c>
      <c r="C124" s="16" t="s">
        <v>490</v>
      </c>
      <c r="D124" s="15" t="s">
        <v>491</v>
      </c>
      <c r="E124" s="15" t="s">
        <v>487</v>
      </c>
      <c r="F124" s="11" t="s">
        <v>754</v>
      </c>
      <c r="G124" s="13" t="s">
        <v>724</v>
      </c>
      <c r="H124" s="14" t="s">
        <v>595</v>
      </c>
      <c r="I124" s="16"/>
    </row>
    <row r="125" spans="1:9" s="3" customFormat="1" ht="14.25">
      <c r="A125" s="4">
        <v>123</v>
      </c>
      <c r="B125" s="15" t="s">
        <v>470</v>
      </c>
      <c r="C125" s="16" t="s">
        <v>482</v>
      </c>
      <c r="D125" s="15" t="s">
        <v>483</v>
      </c>
      <c r="E125" s="15" t="s">
        <v>484</v>
      </c>
      <c r="F125" s="11" t="s">
        <v>754</v>
      </c>
      <c r="G125" s="13" t="s">
        <v>723</v>
      </c>
      <c r="H125" s="14" t="s">
        <v>595</v>
      </c>
      <c r="I125" s="16"/>
    </row>
    <row r="126" spans="1:9" s="3" customFormat="1" ht="14.25">
      <c r="A126" s="4">
        <v>124</v>
      </c>
      <c r="B126" s="15" t="s">
        <v>470</v>
      </c>
      <c r="C126" s="16" t="s">
        <v>488</v>
      </c>
      <c r="D126" s="15" t="s">
        <v>489</v>
      </c>
      <c r="E126" s="15" t="s">
        <v>479</v>
      </c>
      <c r="F126" s="10" t="s">
        <v>751</v>
      </c>
      <c r="G126" s="13">
        <f>9/76</f>
        <v>0.11842105263157894</v>
      </c>
      <c r="H126" s="14" t="s">
        <v>753</v>
      </c>
      <c r="I126" s="16"/>
    </row>
    <row r="127" spans="1:9" s="3" customFormat="1" ht="14.25">
      <c r="A127" s="4">
        <v>125</v>
      </c>
      <c r="B127" s="15" t="s">
        <v>470</v>
      </c>
      <c r="C127" s="16" t="s">
        <v>541</v>
      </c>
      <c r="D127" s="15" t="s">
        <v>542</v>
      </c>
      <c r="E127" s="15" t="s">
        <v>543</v>
      </c>
      <c r="F127" s="10" t="s">
        <v>752</v>
      </c>
      <c r="G127" s="13">
        <f>4/42</f>
        <v>0.09523809523809523</v>
      </c>
      <c r="H127" s="14" t="s">
        <v>753</v>
      </c>
      <c r="I127" s="16"/>
    </row>
    <row r="128" spans="1:9" s="3" customFormat="1" ht="14.25">
      <c r="A128" s="4">
        <v>126</v>
      </c>
      <c r="B128" s="15" t="s">
        <v>470</v>
      </c>
      <c r="C128" s="16" t="s">
        <v>480</v>
      </c>
      <c r="D128" s="15" t="s">
        <v>481</v>
      </c>
      <c r="E128" s="15" t="s">
        <v>479</v>
      </c>
      <c r="F128" s="10" t="s">
        <v>752</v>
      </c>
      <c r="G128" s="13">
        <f>13/76</f>
        <v>0.17105263157894737</v>
      </c>
      <c r="H128" s="14" t="s">
        <v>753</v>
      </c>
      <c r="I128" s="16"/>
    </row>
    <row r="129" spans="1:9" s="3" customFormat="1" ht="14.25">
      <c r="A129" s="4">
        <v>127</v>
      </c>
      <c r="B129" s="15" t="s">
        <v>470</v>
      </c>
      <c r="C129" s="16" t="s">
        <v>485</v>
      </c>
      <c r="D129" s="16" t="s">
        <v>486</v>
      </c>
      <c r="E129" s="15" t="s">
        <v>487</v>
      </c>
      <c r="F129" s="10" t="s">
        <v>752</v>
      </c>
      <c r="G129" s="13">
        <f>10/32</f>
        <v>0.3125</v>
      </c>
      <c r="H129" s="14" t="s">
        <v>753</v>
      </c>
      <c r="I129" s="16"/>
    </row>
    <row r="130" spans="1:9" s="3" customFormat="1" ht="14.25">
      <c r="A130" s="4">
        <v>128</v>
      </c>
      <c r="B130" s="15" t="s">
        <v>470</v>
      </c>
      <c r="C130" s="16" t="s">
        <v>471</v>
      </c>
      <c r="D130" s="15" t="s">
        <v>472</v>
      </c>
      <c r="E130" s="15" t="s">
        <v>473</v>
      </c>
      <c r="F130" s="10" t="s">
        <v>752</v>
      </c>
      <c r="G130" s="13">
        <f>1/32</f>
        <v>0.03125</v>
      </c>
      <c r="H130" s="14" t="s">
        <v>753</v>
      </c>
      <c r="I130" s="16"/>
    </row>
    <row r="131" spans="1:9" s="3" customFormat="1" ht="14.25">
      <c r="A131" s="4">
        <v>129</v>
      </c>
      <c r="B131" s="15" t="s">
        <v>470</v>
      </c>
      <c r="C131" s="16" t="s">
        <v>474</v>
      </c>
      <c r="D131" s="15" t="s">
        <v>475</v>
      </c>
      <c r="E131" s="15" t="s">
        <v>476</v>
      </c>
      <c r="F131" s="11" t="s">
        <v>754</v>
      </c>
      <c r="G131" s="13">
        <f>4/36</f>
        <v>0.1111111111111111</v>
      </c>
      <c r="H131" s="14" t="s">
        <v>753</v>
      </c>
      <c r="I131" s="16"/>
    </row>
    <row r="132" spans="1:9" s="3" customFormat="1" ht="14.25">
      <c r="A132" s="4">
        <v>130</v>
      </c>
      <c r="B132" s="15" t="s">
        <v>470</v>
      </c>
      <c r="C132" s="16" t="s">
        <v>477</v>
      </c>
      <c r="D132" s="15" t="s">
        <v>478</v>
      </c>
      <c r="E132" s="15" t="s">
        <v>479</v>
      </c>
      <c r="F132" s="11" t="s">
        <v>754</v>
      </c>
      <c r="G132" s="13">
        <f>7/36</f>
        <v>0.19444444444444445</v>
      </c>
      <c r="H132" s="14" t="s">
        <v>753</v>
      </c>
      <c r="I132" s="16"/>
    </row>
    <row r="133" spans="1:9" s="3" customFormat="1" ht="14.25">
      <c r="A133" s="4">
        <v>131</v>
      </c>
      <c r="B133" s="15" t="s">
        <v>531</v>
      </c>
      <c r="C133" s="16" t="s">
        <v>540</v>
      </c>
      <c r="D133" s="15" t="s">
        <v>538</v>
      </c>
      <c r="E133" s="15" t="s">
        <v>539</v>
      </c>
      <c r="F133" s="10" t="s">
        <v>751</v>
      </c>
      <c r="G133" s="13">
        <f>12/37</f>
        <v>0.32432432432432434</v>
      </c>
      <c r="H133" s="14" t="s">
        <v>753</v>
      </c>
      <c r="I133" s="16"/>
    </row>
    <row r="134" spans="1:9" s="3" customFormat="1" ht="14.25">
      <c r="A134" s="4">
        <v>132</v>
      </c>
      <c r="B134" s="15" t="s">
        <v>531</v>
      </c>
      <c r="C134" s="16" t="s">
        <v>812</v>
      </c>
      <c r="D134" s="15" t="s">
        <v>813</v>
      </c>
      <c r="E134" s="15" t="s">
        <v>814</v>
      </c>
      <c r="F134" s="10" t="s">
        <v>752</v>
      </c>
      <c r="G134" s="13">
        <f>4/43</f>
        <v>0.09302325581395349</v>
      </c>
      <c r="H134" s="14" t="s">
        <v>753</v>
      </c>
      <c r="I134" s="16"/>
    </row>
    <row r="135" spans="1:9" s="3" customFormat="1" ht="14.25">
      <c r="A135" s="4">
        <v>133</v>
      </c>
      <c r="B135" s="15" t="s">
        <v>531</v>
      </c>
      <c r="C135" s="16" t="s">
        <v>532</v>
      </c>
      <c r="D135" s="15" t="s">
        <v>533</v>
      </c>
      <c r="E135" s="15" t="s">
        <v>534</v>
      </c>
      <c r="F135" s="10" t="s">
        <v>752</v>
      </c>
      <c r="G135" s="13">
        <f>10/43</f>
        <v>0.23255813953488372</v>
      </c>
      <c r="H135" s="14" t="s">
        <v>753</v>
      </c>
      <c r="I135" s="16"/>
    </row>
    <row r="136" spans="1:9" s="3" customFormat="1" ht="14.25">
      <c r="A136" s="4">
        <v>134</v>
      </c>
      <c r="B136" s="15" t="s">
        <v>531</v>
      </c>
      <c r="C136" s="16" t="s">
        <v>535</v>
      </c>
      <c r="D136" s="15" t="s">
        <v>536</v>
      </c>
      <c r="E136" s="15" t="s">
        <v>539</v>
      </c>
      <c r="F136" s="10" t="s">
        <v>752</v>
      </c>
      <c r="G136" s="13">
        <f>1/36</f>
        <v>0.027777777777777776</v>
      </c>
      <c r="H136" s="14" t="s">
        <v>753</v>
      </c>
      <c r="I136" s="16"/>
    </row>
    <row r="137" spans="1:9" s="3" customFormat="1" ht="14.25">
      <c r="A137" s="4">
        <v>135</v>
      </c>
      <c r="B137" s="15" t="s">
        <v>531</v>
      </c>
      <c r="C137" s="26">
        <v>8000114201</v>
      </c>
      <c r="D137" s="16" t="s">
        <v>537</v>
      </c>
      <c r="E137" s="15" t="s">
        <v>539</v>
      </c>
      <c r="F137" s="11" t="s">
        <v>754</v>
      </c>
      <c r="G137" s="13">
        <f>3/34</f>
        <v>0.08823529411764706</v>
      </c>
      <c r="H137" s="14" t="s">
        <v>753</v>
      </c>
      <c r="I137" s="16"/>
    </row>
    <row r="138" spans="1:9" s="3" customFormat="1" ht="14.25">
      <c r="A138" s="4">
        <v>136</v>
      </c>
      <c r="B138" s="15" t="s">
        <v>544</v>
      </c>
      <c r="C138" s="16" t="s">
        <v>545</v>
      </c>
      <c r="D138" s="15" t="s">
        <v>546</v>
      </c>
      <c r="E138" s="15" t="s">
        <v>547</v>
      </c>
      <c r="F138" s="10" t="s">
        <v>751</v>
      </c>
      <c r="G138" s="13">
        <f>5/25</f>
        <v>0.2</v>
      </c>
      <c r="H138" s="14" t="s">
        <v>753</v>
      </c>
      <c r="I138" s="16"/>
    </row>
    <row r="139" spans="1:9" s="3" customFormat="1" ht="14.25">
      <c r="A139" s="4">
        <v>137</v>
      </c>
      <c r="B139" s="15" t="s">
        <v>544</v>
      </c>
      <c r="C139" s="16" t="s">
        <v>548</v>
      </c>
      <c r="D139" s="15" t="s">
        <v>549</v>
      </c>
      <c r="E139" s="15" t="s">
        <v>547</v>
      </c>
      <c r="F139" s="10" t="s">
        <v>751</v>
      </c>
      <c r="G139" s="13">
        <f>2/25</f>
        <v>0.08</v>
      </c>
      <c r="H139" s="14" t="s">
        <v>753</v>
      </c>
      <c r="I139" s="16"/>
    </row>
    <row r="140" spans="1:9" s="3" customFormat="1" ht="14.25">
      <c r="A140" s="4">
        <v>138</v>
      </c>
      <c r="B140" s="15" t="s">
        <v>544</v>
      </c>
      <c r="C140" s="16" t="s">
        <v>553</v>
      </c>
      <c r="D140" s="15" t="s">
        <v>554</v>
      </c>
      <c r="E140" s="15" t="s">
        <v>552</v>
      </c>
      <c r="F140" s="10" t="s">
        <v>752</v>
      </c>
      <c r="G140" s="13">
        <f>10/30</f>
        <v>0.3333333333333333</v>
      </c>
      <c r="H140" s="14" t="s">
        <v>753</v>
      </c>
      <c r="I140" s="16"/>
    </row>
    <row r="141" spans="1:9" s="3" customFormat="1" ht="14.25">
      <c r="A141" s="4">
        <v>139</v>
      </c>
      <c r="B141" s="15" t="s">
        <v>544</v>
      </c>
      <c r="C141" s="16" t="s">
        <v>555</v>
      </c>
      <c r="D141" s="15" t="s">
        <v>556</v>
      </c>
      <c r="E141" s="15" t="s">
        <v>552</v>
      </c>
      <c r="F141" s="10" t="s">
        <v>752</v>
      </c>
      <c r="G141" s="13">
        <f>4/30</f>
        <v>0.13333333333333333</v>
      </c>
      <c r="H141" s="14" t="s">
        <v>753</v>
      </c>
      <c r="I141" s="16"/>
    </row>
    <row r="142" spans="1:9" s="3" customFormat="1" ht="14.25">
      <c r="A142" s="4">
        <v>140</v>
      </c>
      <c r="B142" s="15" t="s">
        <v>544</v>
      </c>
      <c r="C142" s="16" t="s">
        <v>550</v>
      </c>
      <c r="D142" s="15" t="s">
        <v>551</v>
      </c>
      <c r="E142" s="15" t="s">
        <v>552</v>
      </c>
      <c r="F142" s="10" t="s">
        <v>752</v>
      </c>
      <c r="G142" s="13">
        <f>5/30</f>
        <v>0.16666666666666666</v>
      </c>
      <c r="H142" s="14" t="s">
        <v>753</v>
      </c>
      <c r="I142" s="16"/>
    </row>
    <row r="143" spans="1:9" s="3" customFormat="1" ht="14.25">
      <c r="A143" s="4">
        <v>141</v>
      </c>
      <c r="B143" s="17" t="s">
        <v>357</v>
      </c>
      <c r="C143" s="14" t="s">
        <v>361</v>
      </c>
      <c r="D143" s="17" t="s">
        <v>362</v>
      </c>
      <c r="E143" s="17" t="s">
        <v>363</v>
      </c>
      <c r="F143" s="10" t="s">
        <v>751</v>
      </c>
      <c r="G143" s="13" t="s">
        <v>696</v>
      </c>
      <c r="H143" s="14" t="s">
        <v>595</v>
      </c>
      <c r="I143" s="14"/>
    </row>
    <row r="144" spans="1:9" s="3" customFormat="1" ht="14.25">
      <c r="A144" s="4">
        <v>142</v>
      </c>
      <c r="B144" s="14" t="s">
        <v>815</v>
      </c>
      <c r="C144" s="14" t="s">
        <v>358</v>
      </c>
      <c r="D144" s="17" t="s">
        <v>359</v>
      </c>
      <c r="E144" s="17" t="s">
        <v>360</v>
      </c>
      <c r="F144" s="11" t="s">
        <v>754</v>
      </c>
      <c r="G144" s="13">
        <f>7/47</f>
        <v>0.14893617021276595</v>
      </c>
      <c r="H144" s="14" t="s">
        <v>595</v>
      </c>
      <c r="I144" s="14" t="s">
        <v>735</v>
      </c>
    </row>
    <row r="145" spans="1:9" s="3" customFormat="1" ht="14.25">
      <c r="A145" s="4">
        <v>143</v>
      </c>
      <c r="B145" s="17" t="s">
        <v>357</v>
      </c>
      <c r="C145" s="14" t="s">
        <v>364</v>
      </c>
      <c r="D145" s="17" t="s">
        <v>365</v>
      </c>
      <c r="E145" s="17" t="s">
        <v>366</v>
      </c>
      <c r="F145" s="10" t="s">
        <v>751</v>
      </c>
      <c r="G145" s="13">
        <f>10/57</f>
        <v>0.17543859649122806</v>
      </c>
      <c r="H145" s="14" t="s">
        <v>753</v>
      </c>
      <c r="I145" s="14"/>
    </row>
    <row r="146" spans="1:9" s="3" customFormat="1" ht="14.25">
      <c r="A146" s="4">
        <v>144</v>
      </c>
      <c r="B146" s="17" t="s">
        <v>357</v>
      </c>
      <c r="C146" s="14" t="s">
        <v>367</v>
      </c>
      <c r="D146" s="17" t="s">
        <v>368</v>
      </c>
      <c r="E146" s="17" t="s">
        <v>369</v>
      </c>
      <c r="F146" s="11" t="s">
        <v>754</v>
      </c>
      <c r="G146" s="13">
        <f>10/50</f>
        <v>0.2</v>
      </c>
      <c r="H146" s="14" t="s">
        <v>753</v>
      </c>
      <c r="I146" s="14"/>
    </row>
    <row r="147" spans="1:9" s="3" customFormat="1" ht="14.25">
      <c r="A147" s="4">
        <v>145</v>
      </c>
      <c r="B147" s="11" t="s">
        <v>87</v>
      </c>
      <c r="C147" s="10" t="s">
        <v>91</v>
      </c>
      <c r="D147" s="11" t="s">
        <v>92</v>
      </c>
      <c r="E147" s="11" t="s">
        <v>93</v>
      </c>
      <c r="F147" s="11" t="s">
        <v>754</v>
      </c>
      <c r="G147" s="13" t="s">
        <v>707</v>
      </c>
      <c r="H147" s="14" t="s">
        <v>595</v>
      </c>
      <c r="I147" s="14"/>
    </row>
    <row r="148" spans="1:9" s="3" customFormat="1" ht="14.25">
      <c r="A148" s="4">
        <v>146</v>
      </c>
      <c r="B148" s="11" t="s">
        <v>87</v>
      </c>
      <c r="C148" s="10" t="s">
        <v>88</v>
      </c>
      <c r="D148" s="11" t="s">
        <v>89</v>
      </c>
      <c r="E148" s="11" t="s">
        <v>90</v>
      </c>
      <c r="F148" s="10" t="s">
        <v>752</v>
      </c>
      <c r="G148" s="13">
        <f>8/29</f>
        <v>0.27586206896551724</v>
      </c>
      <c r="H148" s="14" t="s">
        <v>753</v>
      </c>
      <c r="I148" s="10"/>
    </row>
    <row r="149" spans="1:9" s="3" customFormat="1" ht="14.25">
      <c r="A149" s="4">
        <v>147</v>
      </c>
      <c r="B149" s="11" t="s">
        <v>87</v>
      </c>
      <c r="C149" s="10" t="s">
        <v>94</v>
      </c>
      <c r="D149" s="11" t="s">
        <v>95</v>
      </c>
      <c r="E149" s="11" t="s">
        <v>96</v>
      </c>
      <c r="F149" s="10" t="s">
        <v>752</v>
      </c>
      <c r="G149" s="13">
        <f>3/20</f>
        <v>0.15</v>
      </c>
      <c r="H149" s="14" t="s">
        <v>753</v>
      </c>
      <c r="I149" s="10"/>
    </row>
    <row r="150" spans="1:9" s="3" customFormat="1" ht="14.25">
      <c r="A150" s="4">
        <v>148</v>
      </c>
      <c r="B150" s="17" t="s">
        <v>816</v>
      </c>
      <c r="C150" s="14" t="s">
        <v>202</v>
      </c>
      <c r="D150" s="17" t="s">
        <v>203</v>
      </c>
      <c r="E150" s="17" t="s">
        <v>204</v>
      </c>
      <c r="F150" s="11" t="s">
        <v>754</v>
      </c>
      <c r="G150" s="13" t="s">
        <v>693</v>
      </c>
      <c r="H150" s="14" t="s">
        <v>595</v>
      </c>
      <c r="I150" s="14"/>
    </row>
    <row r="151" spans="1:9" s="3" customFormat="1" ht="14.25">
      <c r="A151" s="4">
        <v>149</v>
      </c>
      <c r="B151" s="14" t="s">
        <v>817</v>
      </c>
      <c r="C151" s="14" t="s">
        <v>236</v>
      </c>
      <c r="D151" s="17" t="s">
        <v>237</v>
      </c>
      <c r="E151" s="17" t="s">
        <v>207</v>
      </c>
      <c r="F151" s="10" t="s">
        <v>751</v>
      </c>
      <c r="G151" s="13"/>
      <c r="H151" s="14" t="s">
        <v>595</v>
      </c>
      <c r="I151" s="14" t="s">
        <v>734</v>
      </c>
    </row>
    <row r="152" spans="1:9" s="3" customFormat="1" ht="14.25">
      <c r="A152" s="4">
        <v>150</v>
      </c>
      <c r="B152" s="14" t="s">
        <v>818</v>
      </c>
      <c r="C152" s="14" t="s">
        <v>218</v>
      </c>
      <c r="D152" s="17" t="s">
        <v>219</v>
      </c>
      <c r="E152" s="17" t="s">
        <v>217</v>
      </c>
      <c r="F152" s="10" t="s">
        <v>752</v>
      </c>
      <c r="G152" s="13"/>
      <c r="H152" s="14" t="s">
        <v>595</v>
      </c>
      <c r="I152" s="14" t="s">
        <v>734</v>
      </c>
    </row>
    <row r="153" spans="1:9" s="3" customFormat="1" ht="14.25">
      <c r="A153" s="4">
        <v>151</v>
      </c>
      <c r="B153" s="14" t="s">
        <v>819</v>
      </c>
      <c r="C153" s="14" t="s">
        <v>210</v>
      </c>
      <c r="D153" s="17" t="s">
        <v>211</v>
      </c>
      <c r="E153" s="17" t="s">
        <v>207</v>
      </c>
      <c r="F153" s="10" t="s">
        <v>752</v>
      </c>
      <c r="G153" s="13"/>
      <c r="H153" s="14" t="s">
        <v>595</v>
      </c>
      <c r="I153" s="14" t="s">
        <v>734</v>
      </c>
    </row>
    <row r="154" spans="1:9" s="3" customFormat="1" ht="14.25">
      <c r="A154" s="4">
        <v>152</v>
      </c>
      <c r="B154" s="17" t="s">
        <v>820</v>
      </c>
      <c r="C154" s="14" t="s">
        <v>205</v>
      </c>
      <c r="D154" s="17" t="s">
        <v>206</v>
      </c>
      <c r="E154" s="17" t="s">
        <v>207</v>
      </c>
      <c r="F154" s="10" t="s">
        <v>751</v>
      </c>
      <c r="G154" s="13">
        <f>10/36</f>
        <v>0.2777777777777778</v>
      </c>
      <c r="H154" s="14" t="s">
        <v>753</v>
      </c>
      <c r="I154" s="14"/>
    </row>
    <row r="155" spans="1:9" s="3" customFormat="1" ht="14.25">
      <c r="A155" s="4">
        <v>153</v>
      </c>
      <c r="B155" s="17" t="s">
        <v>821</v>
      </c>
      <c r="C155" s="14" t="s">
        <v>227</v>
      </c>
      <c r="D155" s="17" t="s">
        <v>228</v>
      </c>
      <c r="E155" s="17" t="s">
        <v>822</v>
      </c>
      <c r="F155" s="10" t="s">
        <v>752</v>
      </c>
      <c r="G155" s="13">
        <f>5/25</f>
        <v>0.2</v>
      </c>
      <c r="H155" s="14" t="s">
        <v>753</v>
      </c>
      <c r="I155" s="14"/>
    </row>
    <row r="156" spans="1:9" s="3" customFormat="1" ht="14.25">
      <c r="A156" s="4">
        <v>154</v>
      </c>
      <c r="B156" s="17" t="s">
        <v>821</v>
      </c>
      <c r="C156" s="14" t="s">
        <v>212</v>
      </c>
      <c r="D156" s="17" t="s">
        <v>213</v>
      </c>
      <c r="E156" s="17" t="s">
        <v>214</v>
      </c>
      <c r="F156" s="10" t="s">
        <v>752</v>
      </c>
      <c r="G156" s="13">
        <f>3/37</f>
        <v>0.08108108108108109</v>
      </c>
      <c r="H156" s="14" t="s">
        <v>753</v>
      </c>
      <c r="I156" s="14"/>
    </row>
    <row r="157" spans="1:9" s="3" customFormat="1" ht="14.25">
      <c r="A157" s="4">
        <v>155</v>
      </c>
      <c r="B157" s="17" t="s">
        <v>823</v>
      </c>
      <c r="C157" s="14" t="s">
        <v>199</v>
      </c>
      <c r="D157" s="17" t="s">
        <v>200</v>
      </c>
      <c r="E157" s="17" t="s">
        <v>201</v>
      </c>
      <c r="F157" s="10" t="s">
        <v>752</v>
      </c>
      <c r="G157" s="13">
        <f>6/35</f>
        <v>0.17142857142857143</v>
      </c>
      <c r="H157" s="14" t="s">
        <v>753</v>
      </c>
      <c r="I157" s="14"/>
    </row>
    <row r="158" spans="1:9" s="3" customFormat="1" ht="14.25">
      <c r="A158" s="4">
        <v>156</v>
      </c>
      <c r="B158" s="17" t="s">
        <v>823</v>
      </c>
      <c r="C158" s="14" t="s">
        <v>225</v>
      </c>
      <c r="D158" s="17" t="s">
        <v>226</v>
      </c>
      <c r="E158" s="17" t="s">
        <v>198</v>
      </c>
      <c r="F158" s="10" t="s">
        <v>752</v>
      </c>
      <c r="G158" s="13">
        <f>1/26</f>
        <v>0.038461538461538464</v>
      </c>
      <c r="H158" s="14" t="s">
        <v>753</v>
      </c>
      <c r="I158" s="14"/>
    </row>
    <row r="159" spans="1:9" s="3" customFormat="1" ht="14.25">
      <c r="A159" s="4">
        <v>157</v>
      </c>
      <c r="B159" s="17" t="s">
        <v>823</v>
      </c>
      <c r="C159" s="14" t="s">
        <v>220</v>
      </c>
      <c r="D159" s="17" t="s">
        <v>221</v>
      </c>
      <c r="E159" s="17" t="s">
        <v>222</v>
      </c>
      <c r="F159" s="10" t="s">
        <v>752</v>
      </c>
      <c r="G159" s="13">
        <f>4/25</f>
        <v>0.16</v>
      </c>
      <c r="H159" s="14" t="s">
        <v>753</v>
      </c>
      <c r="I159" s="14"/>
    </row>
    <row r="160" spans="1:9" s="3" customFormat="1" ht="14.25">
      <c r="A160" s="4">
        <v>158</v>
      </c>
      <c r="B160" s="17" t="s">
        <v>823</v>
      </c>
      <c r="C160" s="14" t="s">
        <v>215</v>
      </c>
      <c r="D160" s="17" t="s">
        <v>216</v>
      </c>
      <c r="E160" s="17" t="s">
        <v>217</v>
      </c>
      <c r="F160" s="10" t="s">
        <v>752</v>
      </c>
      <c r="G160" s="13">
        <f>6/27</f>
        <v>0.2222222222222222</v>
      </c>
      <c r="H160" s="14" t="s">
        <v>753</v>
      </c>
      <c r="I160" s="14"/>
    </row>
    <row r="161" spans="1:9" s="3" customFormat="1" ht="14.25">
      <c r="A161" s="4">
        <v>159</v>
      </c>
      <c r="B161" s="17" t="s">
        <v>824</v>
      </c>
      <c r="C161" s="14" t="s">
        <v>229</v>
      </c>
      <c r="D161" s="17" t="s">
        <v>230</v>
      </c>
      <c r="E161" s="17" t="s">
        <v>231</v>
      </c>
      <c r="F161" s="10" t="s">
        <v>752</v>
      </c>
      <c r="G161" s="13">
        <f>6/17</f>
        <v>0.35294117647058826</v>
      </c>
      <c r="H161" s="14" t="s">
        <v>753</v>
      </c>
      <c r="I161" s="14"/>
    </row>
    <row r="162" spans="1:9" s="3" customFormat="1" ht="14.25">
      <c r="A162" s="4">
        <v>160</v>
      </c>
      <c r="B162" s="17" t="s">
        <v>825</v>
      </c>
      <c r="C162" s="14" t="s">
        <v>208</v>
      </c>
      <c r="D162" s="17" t="s">
        <v>209</v>
      </c>
      <c r="E162" s="17" t="s">
        <v>207</v>
      </c>
      <c r="F162" s="10" t="s">
        <v>752</v>
      </c>
      <c r="G162" s="13">
        <f>2/36</f>
        <v>0.05555555555555555</v>
      </c>
      <c r="H162" s="14" t="s">
        <v>753</v>
      </c>
      <c r="I162" s="14"/>
    </row>
    <row r="163" spans="1:9" s="3" customFormat="1" ht="14.25">
      <c r="A163" s="4">
        <v>161</v>
      </c>
      <c r="B163" s="17" t="s">
        <v>821</v>
      </c>
      <c r="C163" s="14" t="s">
        <v>193</v>
      </c>
      <c r="D163" s="17" t="s">
        <v>194</v>
      </c>
      <c r="E163" s="17" t="s">
        <v>195</v>
      </c>
      <c r="F163" s="10" t="s">
        <v>752</v>
      </c>
      <c r="G163" s="13">
        <f>7/24</f>
        <v>0.2916666666666667</v>
      </c>
      <c r="H163" s="14" t="s">
        <v>753</v>
      </c>
      <c r="I163" s="14"/>
    </row>
    <row r="164" spans="1:9" s="3" customFormat="1" ht="14.25">
      <c r="A164" s="4">
        <v>162</v>
      </c>
      <c r="B164" s="17" t="s">
        <v>826</v>
      </c>
      <c r="C164" s="14" t="s">
        <v>223</v>
      </c>
      <c r="D164" s="17" t="s">
        <v>224</v>
      </c>
      <c r="E164" s="17" t="s">
        <v>222</v>
      </c>
      <c r="F164" s="11" t="s">
        <v>754</v>
      </c>
      <c r="G164" s="13">
        <f>9/25</f>
        <v>0.36</v>
      </c>
      <c r="H164" s="14" t="s">
        <v>753</v>
      </c>
      <c r="I164" s="14"/>
    </row>
    <row r="165" spans="1:9" s="3" customFormat="1" ht="14.25">
      <c r="A165" s="4">
        <v>163</v>
      </c>
      <c r="B165" s="17" t="s">
        <v>827</v>
      </c>
      <c r="C165" s="14" t="s">
        <v>196</v>
      </c>
      <c r="D165" s="17" t="s">
        <v>197</v>
      </c>
      <c r="E165" s="17" t="s">
        <v>198</v>
      </c>
      <c r="F165" s="11" t="s">
        <v>754</v>
      </c>
      <c r="G165" s="13">
        <f>7/26</f>
        <v>0.2692307692307692</v>
      </c>
      <c r="H165" s="14" t="s">
        <v>753</v>
      </c>
      <c r="I165" s="14"/>
    </row>
    <row r="166" spans="1:9" s="3" customFormat="1" ht="14.25">
      <c r="A166" s="4">
        <v>164</v>
      </c>
      <c r="B166" s="17" t="s">
        <v>828</v>
      </c>
      <c r="C166" s="14" t="s">
        <v>232</v>
      </c>
      <c r="D166" s="17" t="s">
        <v>233</v>
      </c>
      <c r="E166" s="17" t="s">
        <v>207</v>
      </c>
      <c r="F166" s="11" t="s">
        <v>754</v>
      </c>
      <c r="G166" s="13">
        <f>3/36</f>
        <v>0.08333333333333333</v>
      </c>
      <c r="H166" s="14" t="s">
        <v>753</v>
      </c>
      <c r="I166" s="14"/>
    </row>
    <row r="167" spans="1:9" s="3" customFormat="1" ht="14.25">
      <c r="A167" s="4">
        <v>165</v>
      </c>
      <c r="B167" s="17" t="s">
        <v>829</v>
      </c>
      <c r="C167" s="14" t="s">
        <v>234</v>
      </c>
      <c r="D167" s="17" t="s">
        <v>235</v>
      </c>
      <c r="E167" s="17" t="s">
        <v>207</v>
      </c>
      <c r="F167" s="11" t="s">
        <v>754</v>
      </c>
      <c r="G167" s="13">
        <f>13/36</f>
        <v>0.3611111111111111</v>
      </c>
      <c r="H167" s="14" t="s">
        <v>753</v>
      </c>
      <c r="I167" s="14"/>
    </row>
    <row r="168" spans="1:9" s="3" customFormat="1" ht="14.25">
      <c r="A168" s="4">
        <v>166</v>
      </c>
      <c r="B168" s="15" t="s">
        <v>418</v>
      </c>
      <c r="C168" s="16" t="s">
        <v>464</v>
      </c>
      <c r="D168" s="15" t="s">
        <v>465</v>
      </c>
      <c r="E168" s="15" t="s">
        <v>466</v>
      </c>
      <c r="F168" s="10" t="s">
        <v>752</v>
      </c>
      <c r="G168" s="13" t="s">
        <v>721</v>
      </c>
      <c r="H168" s="14" t="s">
        <v>595</v>
      </c>
      <c r="I168" s="10" t="s">
        <v>734</v>
      </c>
    </row>
    <row r="169" spans="1:9" s="3" customFormat="1" ht="14.25">
      <c r="A169" s="4">
        <v>167</v>
      </c>
      <c r="B169" s="15" t="s">
        <v>418</v>
      </c>
      <c r="C169" s="16" t="s">
        <v>461</v>
      </c>
      <c r="D169" s="15" t="s">
        <v>462</v>
      </c>
      <c r="E169" s="15" t="s">
        <v>463</v>
      </c>
      <c r="F169" s="10" t="s">
        <v>752</v>
      </c>
      <c r="G169" s="13" t="s">
        <v>720</v>
      </c>
      <c r="H169" s="14" t="s">
        <v>595</v>
      </c>
      <c r="I169" s="16" t="s">
        <v>735</v>
      </c>
    </row>
    <row r="170" spans="1:9" s="3" customFormat="1" ht="14.25">
      <c r="A170" s="4">
        <v>168</v>
      </c>
      <c r="B170" s="15" t="s">
        <v>418</v>
      </c>
      <c r="C170" s="16" t="s">
        <v>450</v>
      </c>
      <c r="D170" s="15" t="s">
        <v>451</v>
      </c>
      <c r="E170" s="15" t="s">
        <v>452</v>
      </c>
      <c r="F170" s="10" t="s">
        <v>752</v>
      </c>
      <c r="G170" s="13" t="s">
        <v>717</v>
      </c>
      <c r="H170" s="14" t="s">
        <v>595</v>
      </c>
      <c r="I170" s="14"/>
    </row>
    <row r="171" spans="1:9" s="3" customFormat="1" ht="14.25">
      <c r="A171" s="4">
        <v>169</v>
      </c>
      <c r="B171" s="15" t="s">
        <v>418</v>
      </c>
      <c r="C171" s="16" t="s">
        <v>456</v>
      </c>
      <c r="D171" s="15" t="s">
        <v>457</v>
      </c>
      <c r="E171" s="15" t="s">
        <v>458</v>
      </c>
      <c r="F171" s="10" t="s">
        <v>752</v>
      </c>
      <c r="G171" s="13" t="s">
        <v>718</v>
      </c>
      <c r="H171" s="14" t="s">
        <v>595</v>
      </c>
      <c r="I171" s="10" t="s">
        <v>734</v>
      </c>
    </row>
    <row r="172" spans="1:9" s="3" customFormat="1" ht="14.25">
      <c r="A172" s="4">
        <v>170</v>
      </c>
      <c r="B172" s="15" t="s">
        <v>418</v>
      </c>
      <c r="C172" s="16" t="s">
        <v>459</v>
      </c>
      <c r="D172" s="15" t="s">
        <v>460</v>
      </c>
      <c r="E172" s="15" t="s">
        <v>436</v>
      </c>
      <c r="F172" s="10" t="s">
        <v>752</v>
      </c>
      <c r="G172" s="13" t="s">
        <v>719</v>
      </c>
      <c r="H172" s="14" t="s">
        <v>595</v>
      </c>
      <c r="I172" s="10" t="s">
        <v>734</v>
      </c>
    </row>
    <row r="173" spans="1:9" s="3" customFormat="1" ht="14.25">
      <c r="A173" s="4">
        <v>171</v>
      </c>
      <c r="B173" s="15" t="s">
        <v>418</v>
      </c>
      <c r="C173" s="16" t="s">
        <v>467</v>
      </c>
      <c r="D173" s="15" t="s">
        <v>468</v>
      </c>
      <c r="E173" s="15" t="s">
        <v>469</v>
      </c>
      <c r="F173" s="11" t="s">
        <v>754</v>
      </c>
      <c r="G173" s="13" t="s">
        <v>722</v>
      </c>
      <c r="H173" s="14" t="s">
        <v>595</v>
      </c>
      <c r="I173" s="16" t="s">
        <v>735</v>
      </c>
    </row>
    <row r="174" spans="1:9" s="3" customFormat="1" ht="14.25">
      <c r="A174" s="4">
        <v>172</v>
      </c>
      <c r="B174" s="15" t="s">
        <v>418</v>
      </c>
      <c r="C174" s="16" t="s">
        <v>425</v>
      </c>
      <c r="D174" s="15" t="s">
        <v>426</v>
      </c>
      <c r="E174" s="15" t="s">
        <v>427</v>
      </c>
      <c r="F174" s="10" t="s">
        <v>751</v>
      </c>
      <c r="G174" s="13">
        <f>1/25</f>
        <v>0.04</v>
      </c>
      <c r="H174" s="14" t="s">
        <v>753</v>
      </c>
      <c r="I174" s="16"/>
    </row>
    <row r="175" spans="1:9" s="3" customFormat="1" ht="14.25">
      <c r="A175" s="4">
        <v>173</v>
      </c>
      <c r="B175" s="15" t="s">
        <v>418</v>
      </c>
      <c r="C175" s="16" t="s">
        <v>447</v>
      </c>
      <c r="D175" s="15" t="s">
        <v>448</v>
      </c>
      <c r="E175" s="15" t="s">
        <v>449</v>
      </c>
      <c r="F175" s="10" t="s">
        <v>752</v>
      </c>
      <c r="G175" s="13">
        <f>11/56</f>
        <v>0.19642857142857142</v>
      </c>
      <c r="H175" s="14" t="s">
        <v>753</v>
      </c>
      <c r="I175" s="16"/>
    </row>
    <row r="176" spans="1:9" s="3" customFormat="1" ht="14.25">
      <c r="A176" s="4">
        <v>174</v>
      </c>
      <c r="B176" s="15" t="s">
        <v>418</v>
      </c>
      <c r="C176" s="16" t="s">
        <v>431</v>
      </c>
      <c r="D176" s="15" t="s">
        <v>432</v>
      </c>
      <c r="E176" s="15" t="s">
        <v>433</v>
      </c>
      <c r="F176" s="10" t="s">
        <v>752</v>
      </c>
      <c r="G176" s="13">
        <f>3/34</f>
        <v>0.08823529411764706</v>
      </c>
      <c r="H176" s="14" t="s">
        <v>753</v>
      </c>
      <c r="I176" s="16"/>
    </row>
    <row r="177" spans="1:9" s="3" customFormat="1" ht="14.25">
      <c r="A177" s="4">
        <v>175</v>
      </c>
      <c r="B177" s="15" t="s">
        <v>418</v>
      </c>
      <c r="C177" s="16" t="s">
        <v>434</v>
      </c>
      <c r="D177" s="15" t="s">
        <v>435</v>
      </c>
      <c r="E177" s="15" t="s">
        <v>436</v>
      </c>
      <c r="F177" s="10" t="s">
        <v>752</v>
      </c>
      <c r="G177" s="13">
        <f>9/66</f>
        <v>0.13636363636363635</v>
      </c>
      <c r="H177" s="14" t="s">
        <v>753</v>
      </c>
      <c r="I177" s="16"/>
    </row>
    <row r="178" spans="1:9" s="3" customFormat="1" ht="14.25">
      <c r="A178" s="4">
        <v>176</v>
      </c>
      <c r="B178" s="15" t="s">
        <v>418</v>
      </c>
      <c r="C178" s="16" t="s">
        <v>444</v>
      </c>
      <c r="D178" s="15" t="s">
        <v>445</v>
      </c>
      <c r="E178" s="15" t="s">
        <v>446</v>
      </c>
      <c r="F178" s="10" t="s">
        <v>752</v>
      </c>
      <c r="G178" s="13">
        <f>10/35</f>
        <v>0.2857142857142857</v>
      </c>
      <c r="H178" s="14" t="s">
        <v>753</v>
      </c>
      <c r="I178" s="16"/>
    </row>
    <row r="179" spans="1:9" s="3" customFormat="1" ht="14.25">
      <c r="A179" s="4">
        <v>177</v>
      </c>
      <c r="B179" s="15" t="s">
        <v>418</v>
      </c>
      <c r="C179" s="16" t="s">
        <v>439</v>
      </c>
      <c r="D179" s="15" t="s">
        <v>440</v>
      </c>
      <c r="E179" s="15" t="s">
        <v>441</v>
      </c>
      <c r="F179" s="10" t="s">
        <v>752</v>
      </c>
      <c r="G179" s="13">
        <f>5/30</f>
        <v>0.16666666666666666</v>
      </c>
      <c r="H179" s="14" t="s">
        <v>753</v>
      </c>
      <c r="I179" s="16"/>
    </row>
    <row r="180" spans="1:9" s="3" customFormat="1" ht="14.25">
      <c r="A180" s="4">
        <v>178</v>
      </c>
      <c r="B180" s="15" t="s">
        <v>418</v>
      </c>
      <c r="C180" s="16" t="s">
        <v>453</v>
      </c>
      <c r="D180" s="15" t="s">
        <v>454</v>
      </c>
      <c r="E180" s="15" t="s">
        <v>455</v>
      </c>
      <c r="F180" s="10" t="s">
        <v>752</v>
      </c>
      <c r="G180" s="13">
        <f>21/66</f>
        <v>0.3181818181818182</v>
      </c>
      <c r="H180" s="14" t="s">
        <v>753</v>
      </c>
      <c r="I180" s="16"/>
    </row>
    <row r="181" spans="1:9" s="3" customFormat="1" ht="14.25">
      <c r="A181" s="4">
        <v>179</v>
      </c>
      <c r="B181" s="15" t="s">
        <v>418</v>
      </c>
      <c r="C181" s="16" t="s">
        <v>428</v>
      </c>
      <c r="D181" s="15" t="s">
        <v>429</v>
      </c>
      <c r="E181" s="15" t="s">
        <v>430</v>
      </c>
      <c r="F181" s="10" t="s">
        <v>752</v>
      </c>
      <c r="G181" s="13">
        <f>1/24</f>
        <v>0.041666666666666664</v>
      </c>
      <c r="H181" s="14" t="s">
        <v>753</v>
      </c>
      <c r="I181" s="16"/>
    </row>
    <row r="182" spans="1:9" s="3" customFormat="1" ht="14.25">
      <c r="A182" s="4">
        <v>180</v>
      </c>
      <c r="B182" s="15" t="s">
        <v>418</v>
      </c>
      <c r="C182" s="16" t="s">
        <v>442</v>
      </c>
      <c r="D182" s="15" t="s">
        <v>443</v>
      </c>
      <c r="E182" s="15" t="s">
        <v>430</v>
      </c>
      <c r="F182" s="10" t="s">
        <v>752</v>
      </c>
      <c r="G182" s="13">
        <f>3/25</f>
        <v>0.12</v>
      </c>
      <c r="H182" s="14" t="s">
        <v>753</v>
      </c>
      <c r="I182" s="16"/>
    </row>
    <row r="183" spans="1:9" s="3" customFormat="1" ht="14.25">
      <c r="A183" s="4">
        <v>181</v>
      </c>
      <c r="B183" s="15" t="s">
        <v>418</v>
      </c>
      <c r="C183" s="16" t="s">
        <v>437</v>
      </c>
      <c r="D183" s="15" t="s">
        <v>438</v>
      </c>
      <c r="E183" s="15" t="s">
        <v>424</v>
      </c>
      <c r="F183" s="11" t="s">
        <v>754</v>
      </c>
      <c r="G183" s="13">
        <f>7/36</f>
        <v>0.19444444444444445</v>
      </c>
      <c r="H183" s="14" t="s">
        <v>753</v>
      </c>
      <c r="I183" s="16"/>
    </row>
    <row r="184" spans="1:9" s="3" customFormat="1" ht="14.25">
      <c r="A184" s="4">
        <v>182</v>
      </c>
      <c r="B184" s="15" t="s">
        <v>418</v>
      </c>
      <c r="C184" s="16" t="s">
        <v>422</v>
      </c>
      <c r="D184" s="15" t="s">
        <v>423</v>
      </c>
      <c r="E184" s="15" t="s">
        <v>424</v>
      </c>
      <c r="F184" s="11" t="s">
        <v>754</v>
      </c>
      <c r="G184" s="13">
        <f>1/36</f>
        <v>0.027777777777777776</v>
      </c>
      <c r="H184" s="14" t="s">
        <v>753</v>
      </c>
      <c r="I184" s="16"/>
    </row>
    <row r="185" spans="1:9" s="3" customFormat="1" ht="14.25">
      <c r="A185" s="4">
        <v>183</v>
      </c>
      <c r="B185" s="15" t="s">
        <v>418</v>
      </c>
      <c r="C185" s="16" t="s">
        <v>419</v>
      </c>
      <c r="D185" s="15" t="s">
        <v>420</v>
      </c>
      <c r="E185" s="15" t="s">
        <v>421</v>
      </c>
      <c r="F185" s="11" t="s">
        <v>754</v>
      </c>
      <c r="G185" s="13">
        <f>1/38</f>
        <v>0.02631578947368421</v>
      </c>
      <c r="H185" s="14" t="s">
        <v>753</v>
      </c>
      <c r="I185" s="16"/>
    </row>
    <row r="186" spans="1:9" s="3" customFormat="1" ht="14.25">
      <c r="A186" s="4">
        <v>184</v>
      </c>
      <c r="B186" s="15" t="s">
        <v>594</v>
      </c>
      <c r="C186" s="16" t="s">
        <v>580</v>
      </c>
      <c r="D186" s="15" t="s">
        <v>581</v>
      </c>
      <c r="E186" s="15" t="s">
        <v>577</v>
      </c>
      <c r="F186" s="10" t="s">
        <v>752</v>
      </c>
      <c r="G186" s="13" t="s">
        <v>736</v>
      </c>
      <c r="H186" s="14" t="s">
        <v>595</v>
      </c>
      <c r="I186" s="16"/>
    </row>
    <row r="187" spans="1:9" s="3" customFormat="1" ht="14.25">
      <c r="A187" s="4">
        <v>185</v>
      </c>
      <c r="B187" s="15" t="s">
        <v>594</v>
      </c>
      <c r="C187" s="16" t="s">
        <v>582</v>
      </c>
      <c r="D187" s="15" t="s">
        <v>583</v>
      </c>
      <c r="E187" s="15" t="s">
        <v>577</v>
      </c>
      <c r="F187" s="10" t="s">
        <v>752</v>
      </c>
      <c r="G187" s="13" t="s">
        <v>729</v>
      </c>
      <c r="H187" s="14" t="s">
        <v>595</v>
      </c>
      <c r="I187" s="16"/>
    </row>
    <row r="188" spans="1:9" s="3" customFormat="1" ht="14.25">
      <c r="A188" s="4">
        <v>186</v>
      </c>
      <c r="B188" s="15" t="s">
        <v>594</v>
      </c>
      <c r="C188" s="16" t="s">
        <v>587</v>
      </c>
      <c r="D188" s="15" t="s">
        <v>588</v>
      </c>
      <c r="E188" s="15" t="s">
        <v>586</v>
      </c>
      <c r="F188" s="11" t="s">
        <v>754</v>
      </c>
      <c r="G188" s="13" t="s">
        <v>730</v>
      </c>
      <c r="H188" s="14" t="s">
        <v>595</v>
      </c>
      <c r="I188" s="16"/>
    </row>
    <row r="189" spans="1:9" s="3" customFormat="1" ht="14.25">
      <c r="A189" s="4">
        <v>187</v>
      </c>
      <c r="B189" s="15" t="s">
        <v>594</v>
      </c>
      <c r="C189" s="16" t="s">
        <v>570</v>
      </c>
      <c r="D189" s="15" t="s">
        <v>571</v>
      </c>
      <c r="E189" s="15" t="s">
        <v>567</v>
      </c>
      <c r="F189" s="11" t="s">
        <v>754</v>
      </c>
      <c r="G189" s="13" t="s">
        <v>737</v>
      </c>
      <c r="H189" s="14" t="s">
        <v>595</v>
      </c>
      <c r="I189" s="16"/>
    </row>
    <row r="190" spans="1:9" s="3" customFormat="1" ht="14.25">
      <c r="A190" s="4">
        <v>188</v>
      </c>
      <c r="B190" s="15" t="s">
        <v>594</v>
      </c>
      <c r="C190" s="16" t="s">
        <v>591</v>
      </c>
      <c r="D190" s="15" t="s">
        <v>592</v>
      </c>
      <c r="E190" s="15" t="s">
        <v>593</v>
      </c>
      <c r="F190" s="11" t="s">
        <v>754</v>
      </c>
      <c r="G190" s="16"/>
      <c r="H190" s="14" t="s">
        <v>595</v>
      </c>
      <c r="I190" s="14" t="s">
        <v>734</v>
      </c>
    </row>
    <row r="191" spans="1:9" s="3" customFormat="1" ht="14.25">
      <c r="A191" s="4">
        <v>189</v>
      </c>
      <c r="B191" s="15" t="s">
        <v>594</v>
      </c>
      <c r="C191" s="16" t="s">
        <v>589</v>
      </c>
      <c r="D191" s="15" t="s">
        <v>590</v>
      </c>
      <c r="E191" s="15" t="s">
        <v>586</v>
      </c>
      <c r="F191" s="10" t="s">
        <v>751</v>
      </c>
      <c r="G191" s="13">
        <f>9/30</f>
        <v>0.3</v>
      </c>
      <c r="H191" s="14" t="s">
        <v>753</v>
      </c>
      <c r="I191" s="16"/>
    </row>
    <row r="192" spans="1:9" s="3" customFormat="1" ht="14.25">
      <c r="A192" s="4">
        <v>190</v>
      </c>
      <c r="B192" s="15" t="s">
        <v>594</v>
      </c>
      <c r="C192" s="16" t="s">
        <v>557</v>
      </c>
      <c r="D192" s="15" t="s">
        <v>558</v>
      </c>
      <c r="E192" s="15" t="s">
        <v>830</v>
      </c>
      <c r="F192" s="10" t="s">
        <v>752</v>
      </c>
      <c r="G192" s="13">
        <f>5/38</f>
        <v>0.13157894736842105</v>
      </c>
      <c r="H192" s="14" t="s">
        <v>753</v>
      </c>
      <c r="I192" s="16"/>
    </row>
    <row r="193" spans="1:9" s="3" customFormat="1" ht="14.25">
      <c r="A193" s="4">
        <v>191</v>
      </c>
      <c r="B193" s="15" t="s">
        <v>594</v>
      </c>
      <c r="C193" s="16" t="s">
        <v>575</v>
      </c>
      <c r="D193" s="15" t="s">
        <v>576</v>
      </c>
      <c r="E193" s="15" t="s">
        <v>577</v>
      </c>
      <c r="F193" s="10" t="s">
        <v>752</v>
      </c>
      <c r="G193" s="13">
        <f>13/50</f>
        <v>0.26</v>
      </c>
      <c r="H193" s="14" t="s">
        <v>753</v>
      </c>
      <c r="I193" s="16"/>
    </row>
    <row r="194" spans="1:9" s="3" customFormat="1" ht="14.25">
      <c r="A194" s="4">
        <v>192</v>
      </c>
      <c r="B194" s="15" t="s">
        <v>594</v>
      </c>
      <c r="C194" s="16" t="s">
        <v>565</v>
      </c>
      <c r="D194" s="15" t="s">
        <v>566</v>
      </c>
      <c r="E194" s="15" t="s">
        <v>567</v>
      </c>
      <c r="F194" s="10" t="s">
        <v>752</v>
      </c>
      <c r="G194" s="13">
        <f>3/31</f>
        <v>0.0967741935483871</v>
      </c>
      <c r="H194" s="14" t="s">
        <v>753</v>
      </c>
      <c r="I194" s="16"/>
    </row>
    <row r="195" spans="1:9" s="3" customFormat="1" ht="14.25">
      <c r="A195" s="4">
        <v>193</v>
      </c>
      <c r="B195" s="15" t="s">
        <v>594</v>
      </c>
      <c r="C195" s="16" t="s">
        <v>568</v>
      </c>
      <c r="D195" s="15" t="s">
        <v>569</v>
      </c>
      <c r="E195" s="15" t="s">
        <v>567</v>
      </c>
      <c r="F195" s="10" t="s">
        <v>752</v>
      </c>
      <c r="G195" s="13">
        <f>3/31</f>
        <v>0.0967741935483871</v>
      </c>
      <c r="H195" s="14" t="s">
        <v>753</v>
      </c>
      <c r="I195" s="16"/>
    </row>
    <row r="196" spans="1:9" s="3" customFormat="1" ht="14.25">
      <c r="A196" s="4">
        <v>194</v>
      </c>
      <c r="B196" s="15" t="s">
        <v>594</v>
      </c>
      <c r="C196" s="16" t="s">
        <v>559</v>
      </c>
      <c r="D196" s="15" t="s">
        <v>560</v>
      </c>
      <c r="E196" s="15" t="s">
        <v>561</v>
      </c>
      <c r="F196" s="10" t="s">
        <v>752</v>
      </c>
      <c r="G196" s="13">
        <f>7/44</f>
        <v>0.1590909090909091</v>
      </c>
      <c r="H196" s="14" t="s">
        <v>753</v>
      </c>
      <c r="I196" s="16"/>
    </row>
    <row r="197" spans="1:9" s="3" customFormat="1" ht="14.25">
      <c r="A197" s="4">
        <v>195</v>
      </c>
      <c r="B197" s="15" t="s">
        <v>594</v>
      </c>
      <c r="C197" s="16" t="s">
        <v>584</v>
      </c>
      <c r="D197" s="15" t="s">
        <v>585</v>
      </c>
      <c r="E197" s="15" t="s">
        <v>586</v>
      </c>
      <c r="F197" s="11" t="s">
        <v>754</v>
      </c>
      <c r="G197" s="13">
        <f>11/30</f>
        <v>0.36666666666666664</v>
      </c>
      <c r="H197" s="14" t="s">
        <v>753</v>
      </c>
      <c r="I197" s="16"/>
    </row>
    <row r="198" spans="1:9" s="3" customFormat="1" ht="14.25">
      <c r="A198" s="4">
        <v>196</v>
      </c>
      <c r="B198" s="15" t="s">
        <v>594</v>
      </c>
      <c r="C198" s="16" t="s">
        <v>578</v>
      </c>
      <c r="D198" s="15" t="s">
        <v>579</v>
      </c>
      <c r="E198" s="15" t="s">
        <v>574</v>
      </c>
      <c r="F198" s="11" t="s">
        <v>754</v>
      </c>
      <c r="G198" s="13">
        <f>6/30</f>
        <v>0.2</v>
      </c>
      <c r="H198" s="14" t="s">
        <v>753</v>
      </c>
      <c r="I198" s="16"/>
    </row>
    <row r="199" spans="1:9" s="3" customFormat="1" ht="14.25">
      <c r="A199" s="4">
        <v>197</v>
      </c>
      <c r="B199" s="15" t="s">
        <v>594</v>
      </c>
      <c r="C199" s="16" t="s">
        <v>562</v>
      </c>
      <c r="D199" s="15" t="s">
        <v>563</v>
      </c>
      <c r="E199" s="15" t="s">
        <v>564</v>
      </c>
      <c r="F199" s="11" t="s">
        <v>754</v>
      </c>
      <c r="G199" s="13">
        <f>7/42</f>
        <v>0.16666666666666666</v>
      </c>
      <c r="H199" s="14" t="s">
        <v>753</v>
      </c>
      <c r="I199" s="16"/>
    </row>
    <row r="200" spans="1:9" s="3" customFormat="1" ht="14.25">
      <c r="A200" s="4">
        <v>198</v>
      </c>
      <c r="B200" s="15" t="s">
        <v>594</v>
      </c>
      <c r="C200" s="16" t="s">
        <v>572</v>
      </c>
      <c r="D200" s="15" t="s">
        <v>573</v>
      </c>
      <c r="E200" s="15" t="s">
        <v>574</v>
      </c>
      <c r="F200" s="11" t="s">
        <v>754</v>
      </c>
      <c r="G200" s="13">
        <f>1/30</f>
        <v>0.03333333333333333</v>
      </c>
      <c r="H200" s="14" t="s">
        <v>753</v>
      </c>
      <c r="I200" s="16"/>
    </row>
    <row r="201" spans="1:9" s="3" customFormat="1" ht="14.25">
      <c r="A201" s="4">
        <v>199</v>
      </c>
      <c r="B201" s="15" t="s">
        <v>342</v>
      </c>
      <c r="C201" s="16" t="s">
        <v>353</v>
      </c>
      <c r="D201" s="15" t="s">
        <v>354</v>
      </c>
      <c r="E201" s="15" t="s">
        <v>831</v>
      </c>
      <c r="F201" s="10" t="s">
        <v>751</v>
      </c>
      <c r="G201" s="13" t="s">
        <v>715</v>
      </c>
      <c r="H201" s="14" t="s">
        <v>595</v>
      </c>
      <c r="I201" s="10"/>
    </row>
    <row r="202" spans="1:9" s="3" customFormat="1" ht="14.25">
      <c r="A202" s="4">
        <v>200</v>
      </c>
      <c r="B202" s="15" t="s">
        <v>342</v>
      </c>
      <c r="C202" s="16" t="s">
        <v>346</v>
      </c>
      <c r="D202" s="15" t="s">
        <v>347</v>
      </c>
      <c r="E202" s="15" t="s">
        <v>832</v>
      </c>
      <c r="F202" s="10" t="s">
        <v>751</v>
      </c>
      <c r="G202" s="13" t="s">
        <v>713</v>
      </c>
      <c r="H202" s="14" t="s">
        <v>595</v>
      </c>
      <c r="I202" s="10"/>
    </row>
    <row r="203" spans="1:9" s="3" customFormat="1" ht="14.25">
      <c r="A203" s="4">
        <v>201</v>
      </c>
      <c r="B203" s="17" t="s">
        <v>342</v>
      </c>
      <c r="C203" s="14" t="s">
        <v>355</v>
      </c>
      <c r="D203" s="17" t="s">
        <v>356</v>
      </c>
      <c r="E203" s="17" t="s">
        <v>345</v>
      </c>
      <c r="F203" s="11" t="s">
        <v>754</v>
      </c>
      <c r="G203" s="13" t="s">
        <v>738</v>
      </c>
      <c r="H203" s="14" t="s">
        <v>595</v>
      </c>
      <c r="I203" s="14"/>
    </row>
    <row r="204" spans="1:9" s="3" customFormat="1" ht="14.25">
      <c r="A204" s="4">
        <v>202</v>
      </c>
      <c r="B204" s="17" t="s">
        <v>342</v>
      </c>
      <c r="C204" s="14" t="s">
        <v>351</v>
      </c>
      <c r="D204" s="17" t="s">
        <v>352</v>
      </c>
      <c r="E204" s="17" t="s">
        <v>833</v>
      </c>
      <c r="F204" s="11" t="s">
        <v>754</v>
      </c>
      <c r="G204" s="13" t="s">
        <v>714</v>
      </c>
      <c r="H204" s="14" t="s">
        <v>595</v>
      </c>
      <c r="I204" s="14"/>
    </row>
    <row r="205" spans="1:9" s="3" customFormat="1" ht="14.25">
      <c r="A205" s="4">
        <v>203</v>
      </c>
      <c r="B205" s="17" t="s">
        <v>342</v>
      </c>
      <c r="C205" s="14" t="s">
        <v>343</v>
      </c>
      <c r="D205" s="17" t="s">
        <v>344</v>
      </c>
      <c r="E205" s="17" t="s">
        <v>345</v>
      </c>
      <c r="F205" s="11" t="s">
        <v>754</v>
      </c>
      <c r="G205" s="13">
        <f>1/25</f>
        <v>0.04</v>
      </c>
      <c r="H205" s="14" t="s">
        <v>753</v>
      </c>
      <c r="I205" s="14"/>
    </row>
    <row r="206" spans="1:9" s="3" customFormat="1" ht="14.25">
      <c r="A206" s="4">
        <v>204</v>
      </c>
      <c r="B206" s="17" t="s">
        <v>342</v>
      </c>
      <c r="C206" s="14" t="s">
        <v>348</v>
      </c>
      <c r="D206" s="17" t="s">
        <v>349</v>
      </c>
      <c r="E206" s="17" t="s">
        <v>350</v>
      </c>
      <c r="F206" s="11" t="s">
        <v>754</v>
      </c>
      <c r="G206" s="13">
        <f>2/39</f>
        <v>0.05128205128205128</v>
      </c>
      <c r="H206" s="14" t="s">
        <v>753</v>
      </c>
      <c r="I206" s="14"/>
    </row>
    <row r="207" spans="1:9" s="3" customFormat="1" ht="14.25">
      <c r="A207" s="4">
        <v>205</v>
      </c>
      <c r="B207" s="11" t="s">
        <v>136</v>
      </c>
      <c r="C207" s="10" t="s">
        <v>146</v>
      </c>
      <c r="D207" s="11" t="s">
        <v>147</v>
      </c>
      <c r="E207" s="11" t="s">
        <v>148</v>
      </c>
      <c r="F207" s="10" t="s">
        <v>752</v>
      </c>
      <c r="G207" s="13" t="s">
        <v>739</v>
      </c>
      <c r="H207" s="14" t="s">
        <v>595</v>
      </c>
      <c r="I207" s="10"/>
    </row>
    <row r="208" spans="1:9" s="3" customFormat="1" ht="14.25">
      <c r="A208" s="4">
        <v>206</v>
      </c>
      <c r="B208" s="11" t="s">
        <v>136</v>
      </c>
      <c r="C208" s="10" t="s">
        <v>321</v>
      </c>
      <c r="D208" s="11" t="s">
        <v>149</v>
      </c>
      <c r="E208" s="11" t="s">
        <v>322</v>
      </c>
      <c r="F208" s="10" t="s">
        <v>752</v>
      </c>
      <c r="G208" s="13" t="s">
        <v>710</v>
      </c>
      <c r="H208" s="14" t="s">
        <v>595</v>
      </c>
      <c r="I208" s="10"/>
    </row>
    <row r="209" spans="1:9" s="3" customFormat="1" ht="14.25">
      <c r="A209" s="4">
        <v>207</v>
      </c>
      <c r="B209" s="11" t="s">
        <v>136</v>
      </c>
      <c r="C209" s="10" t="s">
        <v>150</v>
      </c>
      <c r="D209" s="11" t="s">
        <v>151</v>
      </c>
      <c r="E209" s="11" t="s">
        <v>141</v>
      </c>
      <c r="F209" s="11" t="s">
        <v>754</v>
      </c>
      <c r="G209" s="13" t="s">
        <v>711</v>
      </c>
      <c r="H209" s="14" t="s">
        <v>595</v>
      </c>
      <c r="I209" s="10"/>
    </row>
    <row r="210" spans="1:9" s="3" customFormat="1" ht="14.25">
      <c r="A210" s="4">
        <v>208</v>
      </c>
      <c r="B210" s="11" t="s">
        <v>136</v>
      </c>
      <c r="C210" s="10" t="s">
        <v>152</v>
      </c>
      <c r="D210" s="11" t="s">
        <v>153</v>
      </c>
      <c r="E210" s="11" t="s">
        <v>148</v>
      </c>
      <c r="F210" s="10" t="s">
        <v>752</v>
      </c>
      <c r="G210" s="13"/>
      <c r="H210" s="14" t="s">
        <v>595</v>
      </c>
      <c r="I210" s="14" t="s">
        <v>734</v>
      </c>
    </row>
    <row r="211" spans="1:9" s="3" customFormat="1" ht="14.25">
      <c r="A211" s="4">
        <v>209</v>
      </c>
      <c r="B211" s="11" t="s">
        <v>136</v>
      </c>
      <c r="C211" s="10" t="s">
        <v>318</v>
      </c>
      <c r="D211" s="11" t="s">
        <v>143</v>
      </c>
      <c r="E211" s="11" t="s">
        <v>319</v>
      </c>
      <c r="F211" s="10" t="s">
        <v>751</v>
      </c>
      <c r="G211" s="13">
        <f>3/35</f>
        <v>0.08571428571428572</v>
      </c>
      <c r="H211" s="14" t="s">
        <v>753</v>
      </c>
      <c r="I211" s="10"/>
    </row>
    <row r="212" spans="1:9" s="3" customFormat="1" ht="14.25">
      <c r="A212" s="4">
        <v>210</v>
      </c>
      <c r="B212" s="11" t="s">
        <v>136</v>
      </c>
      <c r="C212" s="11">
        <v>5801314025</v>
      </c>
      <c r="D212" s="10" t="s">
        <v>142</v>
      </c>
      <c r="E212" s="11" t="s">
        <v>317</v>
      </c>
      <c r="F212" s="11" t="s">
        <v>754</v>
      </c>
      <c r="G212" s="13">
        <f>2/46</f>
        <v>0.043478260869565216</v>
      </c>
      <c r="H212" s="14" t="s">
        <v>753</v>
      </c>
      <c r="I212" s="10"/>
    </row>
    <row r="213" spans="1:9" s="3" customFormat="1" ht="14.25">
      <c r="A213" s="4">
        <v>211</v>
      </c>
      <c r="B213" s="11" t="s">
        <v>136</v>
      </c>
      <c r="C213" s="10" t="s">
        <v>140</v>
      </c>
      <c r="D213" s="11" t="s">
        <v>834</v>
      </c>
      <c r="E213" s="11" t="s">
        <v>141</v>
      </c>
      <c r="F213" s="11" t="s">
        <v>754</v>
      </c>
      <c r="G213" s="13">
        <f>1/35</f>
        <v>0.02857142857142857</v>
      </c>
      <c r="H213" s="14" t="s">
        <v>753</v>
      </c>
      <c r="I213" s="10"/>
    </row>
    <row r="214" spans="1:9" s="3" customFormat="1" ht="14.25">
      <c r="A214" s="4">
        <v>212</v>
      </c>
      <c r="B214" s="11" t="s">
        <v>136</v>
      </c>
      <c r="C214" s="10" t="s">
        <v>137</v>
      </c>
      <c r="D214" s="11" t="s">
        <v>138</v>
      </c>
      <c r="E214" s="11" t="s">
        <v>139</v>
      </c>
      <c r="F214" s="11" t="s">
        <v>754</v>
      </c>
      <c r="G214" s="13">
        <f>1/43</f>
        <v>0.023255813953488372</v>
      </c>
      <c r="H214" s="14" t="s">
        <v>753</v>
      </c>
      <c r="I214" s="11"/>
    </row>
    <row r="215" spans="1:9" s="3" customFormat="1" ht="14.25">
      <c r="A215" s="4">
        <v>213</v>
      </c>
      <c r="B215" s="11" t="s">
        <v>136</v>
      </c>
      <c r="C215" s="10" t="s">
        <v>320</v>
      </c>
      <c r="D215" s="11" t="s">
        <v>835</v>
      </c>
      <c r="E215" s="11" t="s">
        <v>141</v>
      </c>
      <c r="F215" s="11" t="s">
        <v>754</v>
      </c>
      <c r="G215" s="13">
        <f>5/35</f>
        <v>0.14285714285714285</v>
      </c>
      <c r="H215" s="14" t="s">
        <v>753</v>
      </c>
      <c r="I215" s="10"/>
    </row>
    <row r="216" spans="1:9" s="3" customFormat="1" ht="14.25">
      <c r="A216" s="4">
        <v>214</v>
      </c>
      <c r="B216" s="11" t="s">
        <v>136</v>
      </c>
      <c r="C216" s="10" t="s">
        <v>144</v>
      </c>
      <c r="D216" s="11" t="s">
        <v>836</v>
      </c>
      <c r="E216" s="11" t="s">
        <v>145</v>
      </c>
      <c r="F216" s="11" t="s">
        <v>754</v>
      </c>
      <c r="G216" s="13">
        <f>8/41</f>
        <v>0.1951219512195122</v>
      </c>
      <c r="H216" s="14" t="s">
        <v>753</v>
      </c>
      <c r="I216" s="10"/>
    </row>
    <row r="217" spans="1:9" s="3" customFormat="1" ht="14.25">
      <c r="A217" s="4">
        <v>215</v>
      </c>
      <c r="B217" s="17" t="s">
        <v>837</v>
      </c>
      <c r="C217" s="14" t="s">
        <v>838</v>
      </c>
      <c r="D217" s="17" t="s">
        <v>839</v>
      </c>
      <c r="E217" s="17" t="s">
        <v>840</v>
      </c>
      <c r="F217" s="10" t="s">
        <v>752</v>
      </c>
      <c r="G217" s="13"/>
      <c r="H217" s="14" t="s">
        <v>753</v>
      </c>
      <c r="I217" s="14"/>
    </row>
    <row r="218" spans="1:9" s="3" customFormat="1" ht="14.25">
      <c r="A218" s="4">
        <v>216</v>
      </c>
      <c r="B218" s="17" t="s">
        <v>837</v>
      </c>
      <c r="C218" s="14" t="s">
        <v>841</v>
      </c>
      <c r="D218" s="17" t="s">
        <v>842</v>
      </c>
      <c r="E218" s="17" t="s">
        <v>843</v>
      </c>
      <c r="F218" s="11" t="s">
        <v>754</v>
      </c>
      <c r="G218" s="13"/>
      <c r="H218" s="14" t="s">
        <v>753</v>
      </c>
      <c r="I218" s="14"/>
    </row>
    <row r="219" spans="1:9" s="3" customFormat="1" ht="14.25">
      <c r="A219" s="4">
        <v>217</v>
      </c>
      <c r="B219" s="17" t="s">
        <v>844</v>
      </c>
      <c r="C219" s="14" t="s">
        <v>845</v>
      </c>
      <c r="D219" s="17" t="s">
        <v>846</v>
      </c>
      <c r="E219" s="17" t="s">
        <v>847</v>
      </c>
      <c r="F219" s="10" t="s">
        <v>752</v>
      </c>
      <c r="G219" s="13"/>
      <c r="H219" s="14" t="s">
        <v>753</v>
      </c>
      <c r="I219" s="14"/>
    </row>
    <row r="220" spans="1:9" s="3" customFormat="1" ht="14.25">
      <c r="A220" s="4">
        <v>218</v>
      </c>
      <c r="B220" s="22" t="s">
        <v>848</v>
      </c>
      <c r="C220" s="20" t="s">
        <v>611</v>
      </c>
      <c r="D220" s="20" t="s">
        <v>612</v>
      </c>
      <c r="E220" s="20" t="s">
        <v>600</v>
      </c>
      <c r="F220" s="10" t="s">
        <v>751</v>
      </c>
      <c r="G220" s="21" t="s">
        <v>755</v>
      </c>
      <c r="H220" s="14" t="s">
        <v>595</v>
      </c>
      <c r="I220" s="14"/>
    </row>
    <row r="221" spans="1:9" s="3" customFormat="1" ht="14.25">
      <c r="A221" s="4">
        <v>219</v>
      </c>
      <c r="B221" s="22" t="s">
        <v>849</v>
      </c>
      <c r="C221" s="20" t="s">
        <v>681</v>
      </c>
      <c r="D221" s="20" t="s">
        <v>682</v>
      </c>
      <c r="E221" s="20" t="s">
        <v>683</v>
      </c>
      <c r="F221" s="10" t="s">
        <v>751</v>
      </c>
      <c r="G221" s="21" t="s">
        <v>756</v>
      </c>
      <c r="H221" s="14" t="s">
        <v>595</v>
      </c>
      <c r="I221" s="14"/>
    </row>
    <row r="222" spans="1:9" s="3" customFormat="1" ht="14.25">
      <c r="A222" s="4">
        <v>220</v>
      </c>
      <c r="B222" s="22" t="s">
        <v>850</v>
      </c>
      <c r="C222" s="20" t="s">
        <v>674</v>
      </c>
      <c r="D222" s="20" t="s">
        <v>675</v>
      </c>
      <c r="E222" s="20" t="s">
        <v>659</v>
      </c>
      <c r="F222" s="10" t="s">
        <v>751</v>
      </c>
      <c r="G222" s="21" t="s">
        <v>757</v>
      </c>
      <c r="H222" s="14" t="s">
        <v>595</v>
      </c>
      <c r="I222" s="14"/>
    </row>
    <row r="223" spans="1:9" s="3" customFormat="1" ht="14.25">
      <c r="A223" s="4">
        <v>221</v>
      </c>
      <c r="B223" s="22" t="s">
        <v>851</v>
      </c>
      <c r="C223" s="20" t="s">
        <v>165</v>
      </c>
      <c r="D223" s="22" t="s">
        <v>166</v>
      </c>
      <c r="E223" s="22" t="s">
        <v>156</v>
      </c>
      <c r="F223" s="10" t="s">
        <v>751</v>
      </c>
      <c r="G223" s="21" t="s">
        <v>748</v>
      </c>
      <c r="H223" s="14" t="s">
        <v>595</v>
      </c>
      <c r="I223" s="14"/>
    </row>
    <row r="224" spans="1:9" s="3" customFormat="1" ht="14.25">
      <c r="A224" s="4">
        <v>222</v>
      </c>
      <c r="B224" s="22" t="s">
        <v>852</v>
      </c>
      <c r="C224" s="20" t="s">
        <v>184</v>
      </c>
      <c r="D224" s="22" t="s">
        <v>185</v>
      </c>
      <c r="E224" s="22" t="s">
        <v>181</v>
      </c>
      <c r="F224" s="10" t="s">
        <v>751</v>
      </c>
      <c r="G224" s="21" t="s">
        <v>758</v>
      </c>
      <c r="H224" s="14" t="s">
        <v>595</v>
      </c>
      <c r="I224" s="14"/>
    </row>
    <row r="225" spans="1:9" s="3" customFormat="1" ht="14.25">
      <c r="A225" s="4">
        <v>223</v>
      </c>
      <c r="B225" s="22" t="s">
        <v>853</v>
      </c>
      <c r="C225" s="22">
        <v>6302713062</v>
      </c>
      <c r="D225" s="22" t="s">
        <v>854</v>
      </c>
      <c r="E225" s="22" t="s">
        <v>178</v>
      </c>
      <c r="F225" s="10" t="s">
        <v>751</v>
      </c>
      <c r="G225" s="23" t="s">
        <v>747</v>
      </c>
      <c r="H225" s="14" t="s">
        <v>595</v>
      </c>
      <c r="I225" s="14"/>
    </row>
    <row r="226" spans="1:9" s="3" customFormat="1" ht="14.25">
      <c r="A226" s="4">
        <v>224</v>
      </c>
      <c r="B226" s="22" t="s">
        <v>855</v>
      </c>
      <c r="C226" s="20" t="s">
        <v>643</v>
      </c>
      <c r="D226" s="20" t="s">
        <v>644</v>
      </c>
      <c r="E226" s="20" t="s">
        <v>631</v>
      </c>
      <c r="F226" s="10" t="s">
        <v>752</v>
      </c>
      <c r="G226" s="21" t="s">
        <v>759</v>
      </c>
      <c r="H226" s="14" t="s">
        <v>595</v>
      </c>
      <c r="I226" s="14"/>
    </row>
    <row r="227" spans="1:9" s="3" customFormat="1" ht="14.25">
      <c r="A227" s="4">
        <v>225</v>
      </c>
      <c r="B227" s="22" t="s">
        <v>856</v>
      </c>
      <c r="C227" s="20" t="s">
        <v>662</v>
      </c>
      <c r="D227" s="20" t="s">
        <v>663</v>
      </c>
      <c r="E227" s="20" t="s">
        <v>659</v>
      </c>
      <c r="F227" s="10" t="s">
        <v>752</v>
      </c>
      <c r="G227" s="21" t="s">
        <v>760</v>
      </c>
      <c r="H227" s="14" t="s">
        <v>595</v>
      </c>
      <c r="I227" s="14"/>
    </row>
    <row r="228" spans="1:9" s="3" customFormat="1" ht="14.25">
      <c r="A228" s="4">
        <v>226</v>
      </c>
      <c r="B228" s="22" t="s">
        <v>857</v>
      </c>
      <c r="C228" s="20" t="s">
        <v>632</v>
      </c>
      <c r="D228" s="20" t="s">
        <v>633</v>
      </c>
      <c r="E228" s="20" t="s">
        <v>631</v>
      </c>
      <c r="F228" s="10" t="s">
        <v>752</v>
      </c>
      <c r="G228" s="21" t="s">
        <v>761</v>
      </c>
      <c r="H228" s="14" t="s">
        <v>595</v>
      </c>
      <c r="I228" s="14"/>
    </row>
    <row r="229" spans="1:9" s="3" customFormat="1" ht="14.25">
      <c r="A229" s="4">
        <v>227</v>
      </c>
      <c r="B229" s="22" t="s">
        <v>857</v>
      </c>
      <c r="C229" s="20" t="s">
        <v>634</v>
      </c>
      <c r="D229" s="20" t="s">
        <v>635</v>
      </c>
      <c r="E229" s="20" t="s">
        <v>631</v>
      </c>
      <c r="F229" s="10" t="s">
        <v>752</v>
      </c>
      <c r="G229" s="21" t="s">
        <v>762</v>
      </c>
      <c r="H229" s="14" t="s">
        <v>595</v>
      </c>
      <c r="I229" s="14"/>
    </row>
    <row r="230" spans="1:9" s="3" customFormat="1" ht="14.25">
      <c r="A230" s="4">
        <v>228</v>
      </c>
      <c r="B230" s="22" t="s">
        <v>858</v>
      </c>
      <c r="C230" s="20" t="s">
        <v>624</v>
      </c>
      <c r="D230" s="20" t="s">
        <v>625</v>
      </c>
      <c r="E230" s="20" t="s">
        <v>600</v>
      </c>
      <c r="F230" s="11" t="s">
        <v>754</v>
      </c>
      <c r="G230" s="21" t="s">
        <v>763</v>
      </c>
      <c r="H230" s="14" t="s">
        <v>595</v>
      </c>
      <c r="I230" s="14"/>
    </row>
    <row r="231" spans="1:9" s="3" customFormat="1" ht="14.25">
      <c r="A231" s="4">
        <v>229</v>
      </c>
      <c r="B231" s="22" t="s">
        <v>858</v>
      </c>
      <c r="C231" s="20" t="s">
        <v>607</v>
      </c>
      <c r="D231" s="20" t="s">
        <v>608</v>
      </c>
      <c r="E231" s="20" t="s">
        <v>600</v>
      </c>
      <c r="F231" s="11" t="s">
        <v>754</v>
      </c>
      <c r="G231" s="21" t="s">
        <v>764</v>
      </c>
      <c r="H231" s="14" t="s">
        <v>595</v>
      </c>
      <c r="I231" s="14"/>
    </row>
    <row r="232" spans="1:9" s="3" customFormat="1" ht="14.25">
      <c r="A232" s="4">
        <v>230</v>
      </c>
      <c r="B232" s="22" t="s">
        <v>859</v>
      </c>
      <c r="C232" s="20" t="s">
        <v>617</v>
      </c>
      <c r="D232" s="20" t="s">
        <v>618</v>
      </c>
      <c r="E232" s="20" t="s">
        <v>600</v>
      </c>
      <c r="F232" s="11" t="s">
        <v>754</v>
      </c>
      <c r="G232" s="21" t="s">
        <v>765</v>
      </c>
      <c r="H232" s="14" t="s">
        <v>595</v>
      </c>
      <c r="I232" s="14"/>
    </row>
    <row r="233" spans="1:9" s="3" customFormat="1" ht="14.25">
      <c r="A233" s="4">
        <v>231</v>
      </c>
      <c r="B233" s="22" t="s">
        <v>860</v>
      </c>
      <c r="C233" s="20" t="s">
        <v>603</v>
      </c>
      <c r="D233" s="20" t="s">
        <v>604</v>
      </c>
      <c r="E233" s="20" t="s">
        <v>600</v>
      </c>
      <c r="F233" s="11" t="s">
        <v>754</v>
      </c>
      <c r="G233" s="21" t="s">
        <v>750</v>
      </c>
      <c r="H233" s="14" t="s">
        <v>595</v>
      </c>
      <c r="I233" s="14"/>
    </row>
    <row r="234" spans="1:9" s="3" customFormat="1" ht="14.25">
      <c r="A234" s="4">
        <v>232</v>
      </c>
      <c r="B234" s="22" t="s">
        <v>861</v>
      </c>
      <c r="C234" s="20" t="s">
        <v>672</v>
      </c>
      <c r="D234" s="20" t="s">
        <v>673</v>
      </c>
      <c r="E234" s="20" t="s">
        <v>659</v>
      </c>
      <c r="F234" s="11" t="s">
        <v>754</v>
      </c>
      <c r="G234" s="21" t="s">
        <v>766</v>
      </c>
      <c r="H234" s="14" t="s">
        <v>595</v>
      </c>
      <c r="I234" s="14"/>
    </row>
    <row r="235" spans="1:9" s="3" customFormat="1" ht="14.25">
      <c r="A235" s="4">
        <v>233</v>
      </c>
      <c r="B235" s="22" t="s">
        <v>862</v>
      </c>
      <c r="C235" s="20" t="s">
        <v>684</v>
      </c>
      <c r="D235" s="20" t="s">
        <v>685</v>
      </c>
      <c r="E235" s="20" t="s">
        <v>680</v>
      </c>
      <c r="F235" s="11" t="s">
        <v>754</v>
      </c>
      <c r="G235" s="21" t="s">
        <v>749</v>
      </c>
      <c r="H235" s="14" t="s">
        <v>595</v>
      </c>
      <c r="I235" s="14"/>
    </row>
    <row r="236" spans="1:9" s="3" customFormat="1" ht="14.25">
      <c r="A236" s="4">
        <v>234</v>
      </c>
      <c r="B236" s="22" t="s">
        <v>862</v>
      </c>
      <c r="C236" s="20" t="s">
        <v>664</v>
      </c>
      <c r="D236" s="20" t="s">
        <v>665</v>
      </c>
      <c r="E236" s="20" t="s">
        <v>659</v>
      </c>
      <c r="F236" s="11" t="s">
        <v>754</v>
      </c>
      <c r="G236" s="21" t="s">
        <v>767</v>
      </c>
      <c r="H236" s="14" t="s">
        <v>595</v>
      </c>
      <c r="I236" s="14"/>
    </row>
    <row r="237" spans="1:9" s="3" customFormat="1" ht="14.25">
      <c r="A237" s="4">
        <v>235</v>
      </c>
      <c r="B237" s="22" t="s">
        <v>862</v>
      </c>
      <c r="C237" s="20" t="s">
        <v>678</v>
      </c>
      <c r="D237" s="20" t="s">
        <v>679</v>
      </c>
      <c r="E237" s="20" t="s">
        <v>680</v>
      </c>
      <c r="F237" s="11" t="s">
        <v>754</v>
      </c>
      <c r="G237" s="21" t="s">
        <v>768</v>
      </c>
      <c r="H237" s="14" t="s">
        <v>769</v>
      </c>
      <c r="I237" s="14"/>
    </row>
    <row r="238" spans="1:9" s="3" customFormat="1" ht="14.25">
      <c r="A238" s="4">
        <v>236</v>
      </c>
      <c r="B238" s="20" t="s">
        <v>863</v>
      </c>
      <c r="C238" s="22">
        <v>6300613207</v>
      </c>
      <c r="D238" s="20" t="s">
        <v>864</v>
      </c>
      <c r="E238" s="20" t="s">
        <v>597</v>
      </c>
      <c r="F238" s="11" t="s">
        <v>770</v>
      </c>
      <c r="G238" s="23" t="s">
        <v>771</v>
      </c>
      <c r="H238" s="14" t="s">
        <v>769</v>
      </c>
      <c r="I238" s="14"/>
    </row>
    <row r="239" spans="1:9" s="3" customFormat="1" ht="14.25">
      <c r="A239" s="4">
        <v>237</v>
      </c>
      <c r="B239" s="22" t="s">
        <v>865</v>
      </c>
      <c r="C239" s="20" t="s">
        <v>163</v>
      </c>
      <c r="D239" s="22" t="s">
        <v>164</v>
      </c>
      <c r="E239" s="22" t="s">
        <v>156</v>
      </c>
      <c r="F239" s="11" t="s">
        <v>770</v>
      </c>
      <c r="G239" s="21" t="s">
        <v>772</v>
      </c>
      <c r="H239" s="14" t="s">
        <v>769</v>
      </c>
      <c r="I239" s="14"/>
    </row>
    <row r="240" spans="1:9" s="3" customFormat="1" ht="14.25">
      <c r="A240" s="4">
        <v>238</v>
      </c>
      <c r="B240" s="22" t="s">
        <v>866</v>
      </c>
      <c r="C240" s="20" t="s">
        <v>174</v>
      </c>
      <c r="D240" s="22" t="s">
        <v>175</v>
      </c>
      <c r="E240" s="22" t="s">
        <v>156</v>
      </c>
      <c r="F240" s="11" t="s">
        <v>770</v>
      </c>
      <c r="G240" s="21" t="s">
        <v>773</v>
      </c>
      <c r="H240" s="14" t="s">
        <v>769</v>
      </c>
      <c r="I240" s="14"/>
    </row>
    <row r="241" spans="1:9" s="3" customFormat="1" ht="14.25">
      <c r="A241" s="4">
        <v>239</v>
      </c>
      <c r="B241" s="22" t="s">
        <v>867</v>
      </c>
      <c r="C241" s="20" t="s">
        <v>161</v>
      </c>
      <c r="D241" s="22" t="s">
        <v>162</v>
      </c>
      <c r="E241" s="22" t="s">
        <v>156</v>
      </c>
      <c r="F241" s="11" t="s">
        <v>770</v>
      </c>
      <c r="G241" s="21" t="s">
        <v>774</v>
      </c>
      <c r="H241" s="14" t="s">
        <v>769</v>
      </c>
      <c r="I241" s="14"/>
    </row>
    <row r="242" spans="1:9" s="3" customFormat="1" ht="14.25">
      <c r="A242" s="4">
        <v>240</v>
      </c>
      <c r="B242" s="22" t="s">
        <v>868</v>
      </c>
      <c r="C242" s="20" t="s">
        <v>636</v>
      </c>
      <c r="D242" s="20" t="s">
        <v>637</v>
      </c>
      <c r="E242" s="20" t="s">
        <v>638</v>
      </c>
      <c r="F242" s="11" t="s">
        <v>770</v>
      </c>
      <c r="G242" s="21" t="s">
        <v>775</v>
      </c>
      <c r="H242" s="14" t="s">
        <v>769</v>
      </c>
      <c r="I242" s="14"/>
    </row>
    <row r="243" spans="1:9" s="3" customFormat="1" ht="14.25">
      <c r="A243" s="4">
        <v>241</v>
      </c>
      <c r="B243" s="22" t="s">
        <v>869</v>
      </c>
      <c r="C243" s="20" t="s">
        <v>189</v>
      </c>
      <c r="D243" s="22" t="s">
        <v>190</v>
      </c>
      <c r="E243" s="22" t="s">
        <v>191</v>
      </c>
      <c r="F243" s="10" t="s">
        <v>776</v>
      </c>
      <c r="G243" s="14" t="s">
        <v>777</v>
      </c>
      <c r="H243" s="14" t="s">
        <v>769</v>
      </c>
      <c r="I243" s="14" t="s">
        <v>778</v>
      </c>
    </row>
    <row r="244" spans="1:9" s="3" customFormat="1" ht="14.25">
      <c r="A244" s="4">
        <v>242</v>
      </c>
      <c r="B244" s="22" t="s">
        <v>870</v>
      </c>
      <c r="C244" s="20" t="s">
        <v>626</v>
      </c>
      <c r="D244" s="20" t="s">
        <v>627</v>
      </c>
      <c r="E244" s="22" t="s">
        <v>628</v>
      </c>
      <c r="F244" s="10" t="s">
        <v>779</v>
      </c>
      <c r="G244" s="14" t="s">
        <v>780</v>
      </c>
      <c r="H244" s="14" t="s">
        <v>769</v>
      </c>
      <c r="I244" s="14" t="s">
        <v>778</v>
      </c>
    </row>
    <row r="245" spans="1:9" s="3" customFormat="1" ht="14.25">
      <c r="A245" s="4">
        <v>243</v>
      </c>
      <c r="B245" s="22" t="s">
        <v>871</v>
      </c>
      <c r="C245" s="20" t="s">
        <v>179</v>
      </c>
      <c r="D245" s="22" t="s">
        <v>180</v>
      </c>
      <c r="E245" s="22" t="s">
        <v>181</v>
      </c>
      <c r="F245" s="10" t="s">
        <v>776</v>
      </c>
      <c r="G245" s="21">
        <f>1/61</f>
        <v>0.01639344262295082</v>
      </c>
      <c r="H245" s="14" t="s">
        <v>781</v>
      </c>
      <c r="I245" s="14"/>
    </row>
    <row r="246" spans="1:9" s="3" customFormat="1" ht="14.25">
      <c r="A246" s="4">
        <v>244</v>
      </c>
      <c r="B246" s="24" t="s">
        <v>872</v>
      </c>
      <c r="C246" s="27" t="s">
        <v>743</v>
      </c>
      <c r="D246" s="24" t="s">
        <v>744</v>
      </c>
      <c r="E246" s="24" t="s">
        <v>745</v>
      </c>
      <c r="F246" s="10" t="s">
        <v>776</v>
      </c>
      <c r="G246" s="13"/>
      <c r="H246" s="14" t="s">
        <v>781</v>
      </c>
      <c r="I246" s="14"/>
    </row>
    <row r="247" spans="1:9" s="3" customFormat="1" ht="14.25">
      <c r="A247" s="4">
        <v>245</v>
      </c>
      <c r="B247" s="24" t="s">
        <v>873</v>
      </c>
      <c r="C247" s="27" t="s">
        <v>740</v>
      </c>
      <c r="D247" s="24" t="s">
        <v>741</v>
      </c>
      <c r="E247" s="24" t="s">
        <v>742</v>
      </c>
      <c r="F247" s="10" t="s">
        <v>776</v>
      </c>
      <c r="G247" s="23"/>
      <c r="H247" s="14" t="s">
        <v>781</v>
      </c>
      <c r="I247" s="14"/>
    </row>
    <row r="248" spans="1:9" s="3" customFormat="1" ht="14.25">
      <c r="A248" s="4">
        <v>246</v>
      </c>
      <c r="B248" s="20" t="s">
        <v>874</v>
      </c>
      <c r="C248" s="20">
        <v>6301713043</v>
      </c>
      <c r="D248" s="20" t="s">
        <v>192</v>
      </c>
      <c r="E248" s="20" t="s">
        <v>688</v>
      </c>
      <c r="F248" s="10" t="s">
        <v>776</v>
      </c>
      <c r="G248" s="23">
        <f>3/46</f>
        <v>0.06521739130434782</v>
      </c>
      <c r="H248" s="14" t="s">
        <v>781</v>
      </c>
      <c r="I248" s="14"/>
    </row>
    <row r="249" spans="1:9" s="3" customFormat="1" ht="14.25">
      <c r="A249" s="4">
        <v>247</v>
      </c>
      <c r="B249" s="22" t="s">
        <v>875</v>
      </c>
      <c r="C249" s="20" t="s">
        <v>639</v>
      </c>
      <c r="D249" s="20" t="s">
        <v>640</v>
      </c>
      <c r="E249" s="20" t="s">
        <v>641</v>
      </c>
      <c r="F249" s="10" t="s">
        <v>779</v>
      </c>
      <c r="G249" s="21">
        <f>14/49</f>
        <v>0.2857142857142857</v>
      </c>
      <c r="H249" s="14" t="s">
        <v>781</v>
      </c>
      <c r="I249" s="14"/>
    </row>
    <row r="250" spans="1:9" s="3" customFormat="1" ht="14.25">
      <c r="A250" s="4">
        <v>248</v>
      </c>
      <c r="B250" s="22" t="s">
        <v>876</v>
      </c>
      <c r="C250" s="20" t="s">
        <v>645</v>
      </c>
      <c r="D250" s="20" t="s">
        <v>646</v>
      </c>
      <c r="E250" s="20" t="s">
        <v>647</v>
      </c>
      <c r="F250" s="10" t="s">
        <v>779</v>
      </c>
      <c r="G250" s="21">
        <f>2/36</f>
        <v>0.05555555555555555</v>
      </c>
      <c r="H250" s="14" t="s">
        <v>781</v>
      </c>
      <c r="I250" s="14"/>
    </row>
    <row r="251" spans="1:9" s="3" customFormat="1" ht="14.25">
      <c r="A251" s="4">
        <v>249</v>
      </c>
      <c r="B251" s="22" t="s">
        <v>877</v>
      </c>
      <c r="C251" s="20" t="s">
        <v>660</v>
      </c>
      <c r="D251" s="20" t="s">
        <v>661</v>
      </c>
      <c r="E251" s="20" t="s">
        <v>659</v>
      </c>
      <c r="F251" s="10" t="s">
        <v>779</v>
      </c>
      <c r="G251" s="21">
        <f>5/25</f>
        <v>0.2</v>
      </c>
      <c r="H251" s="14" t="s">
        <v>781</v>
      </c>
      <c r="I251" s="14"/>
    </row>
    <row r="252" spans="1:9" s="3" customFormat="1" ht="14.25">
      <c r="A252" s="4">
        <v>250</v>
      </c>
      <c r="B252" s="22" t="s">
        <v>878</v>
      </c>
      <c r="C252" s="20" t="s">
        <v>657</v>
      </c>
      <c r="D252" s="20" t="s">
        <v>658</v>
      </c>
      <c r="E252" s="20" t="s">
        <v>659</v>
      </c>
      <c r="F252" s="10" t="s">
        <v>779</v>
      </c>
      <c r="G252" s="21">
        <f>8/25</f>
        <v>0.32</v>
      </c>
      <c r="H252" s="14" t="s">
        <v>781</v>
      </c>
      <c r="I252" s="14"/>
    </row>
    <row r="253" spans="1:9" s="3" customFormat="1" ht="14.25">
      <c r="A253" s="4">
        <v>251</v>
      </c>
      <c r="B253" s="22" t="s">
        <v>879</v>
      </c>
      <c r="C253" s="20" t="s">
        <v>619</v>
      </c>
      <c r="D253" s="20" t="s">
        <v>620</v>
      </c>
      <c r="E253" s="20" t="s">
        <v>600</v>
      </c>
      <c r="F253" s="10" t="s">
        <v>779</v>
      </c>
      <c r="G253" s="21">
        <f>3/57</f>
        <v>0.05263157894736842</v>
      </c>
      <c r="H253" s="14" t="s">
        <v>781</v>
      </c>
      <c r="I253" s="14"/>
    </row>
    <row r="254" spans="1:9" s="3" customFormat="1" ht="14.25">
      <c r="A254" s="4">
        <v>252</v>
      </c>
      <c r="B254" s="22" t="s">
        <v>880</v>
      </c>
      <c r="C254" s="20" t="s">
        <v>621</v>
      </c>
      <c r="D254" s="20" t="s">
        <v>622</v>
      </c>
      <c r="E254" s="20" t="s">
        <v>623</v>
      </c>
      <c r="F254" s="10" t="s">
        <v>779</v>
      </c>
      <c r="G254" s="21">
        <f>20/55</f>
        <v>0.36363636363636365</v>
      </c>
      <c r="H254" s="14" t="s">
        <v>781</v>
      </c>
      <c r="I254" s="14"/>
    </row>
    <row r="255" spans="1:9" s="3" customFormat="1" ht="14.25">
      <c r="A255" s="4">
        <v>253</v>
      </c>
      <c r="B255" s="22" t="s">
        <v>881</v>
      </c>
      <c r="C255" s="20" t="s">
        <v>159</v>
      </c>
      <c r="D255" s="22" t="s">
        <v>160</v>
      </c>
      <c r="E255" s="22" t="s">
        <v>156</v>
      </c>
      <c r="F255" s="10" t="s">
        <v>779</v>
      </c>
      <c r="G255" s="21">
        <f>6/62</f>
        <v>0.0967741935483871</v>
      </c>
      <c r="H255" s="14" t="s">
        <v>781</v>
      </c>
      <c r="I255" s="14"/>
    </row>
    <row r="256" spans="1:9" s="3" customFormat="1" ht="14.25">
      <c r="A256" s="4">
        <v>254</v>
      </c>
      <c r="B256" s="22" t="s">
        <v>853</v>
      </c>
      <c r="C256" s="20" t="s">
        <v>157</v>
      </c>
      <c r="D256" s="22" t="s">
        <v>158</v>
      </c>
      <c r="E256" s="22" t="s">
        <v>156</v>
      </c>
      <c r="F256" s="10" t="s">
        <v>779</v>
      </c>
      <c r="G256" s="21">
        <f>12/62</f>
        <v>0.1935483870967742</v>
      </c>
      <c r="H256" s="14" t="s">
        <v>781</v>
      </c>
      <c r="I256" s="14"/>
    </row>
    <row r="257" spans="1:9" s="3" customFormat="1" ht="14.25">
      <c r="A257" s="4">
        <v>255</v>
      </c>
      <c r="B257" s="22" t="s">
        <v>882</v>
      </c>
      <c r="C257" s="20" t="s">
        <v>154</v>
      </c>
      <c r="D257" s="22" t="s">
        <v>155</v>
      </c>
      <c r="E257" s="22" t="s">
        <v>156</v>
      </c>
      <c r="F257" s="10" t="s">
        <v>779</v>
      </c>
      <c r="G257" s="21">
        <f>9/62</f>
        <v>0.14516129032258066</v>
      </c>
      <c r="H257" s="14" t="s">
        <v>781</v>
      </c>
      <c r="I257" s="14"/>
    </row>
    <row r="258" spans="1:9" s="3" customFormat="1" ht="14.25">
      <c r="A258" s="4">
        <v>256</v>
      </c>
      <c r="B258" s="22" t="s">
        <v>883</v>
      </c>
      <c r="C258" s="28" t="s">
        <v>648</v>
      </c>
      <c r="D258" s="20" t="s">
        <v>649</v>
      </c>
      <c r="E258" s="20" t="s">
        <v>650</v>
      </c>
      <c r="F258" s="10" t="s">
        <v>779</v>
      </c>
      <c r="G258" s="21">
        <f>1/36</f>
        <v>0.027777777777777776</v>
      </c>
      <c r="H258" s="14" t="s">
        <v>781</v>
      </c>
      <c r="I258" s="14"/>
    </row>
    <row r="259" spans="1:9" s="3" customFormat="1" ht="14.25">
      <c r="A259" s="4">
        <v>257</v>
      </c>
      <c r="B259" s="22" t="s">
        <v>884</v>
      </c>
      <c r="C259" s="28" t="s">
        <v>653</v>
      </c>
      <c r="D259" s="20" t="s">
        <v>654</v>
      </c>
      <c r="E259" s="20" t="s">
        <v>650</v>
      </c>
      <c r="F259" s="10" t="s">
        <v>779</v>
      </c>
      <c r="G259" s="21">
        <f>4/36</f>
        <v>0.1111111111111111</v>
      </c>
      <c r="H259" s="14" t="s">
        <v>781</v>
      </c>
      <c r="I259" s="14"/>
    </row>
    <row r="260" spans="1:9" s="3" customFormat="1" ht="14.25">
      <c r="A260" s="4">
        <v>258</v>
      </c>
      <c r="B260" s="22" t="s">
        <v>885</v>
      </c>
      <c r="C260" s="28" t="s">
        <v>655</v>
      </c>
      <c r="D260" s="20" t="s">
        <v>656</v>
      </c>
      <c r="E260" s="20" t="s">
        <v>650</v>
      </c>
      <c r="F260" s="10" t="s">
        <v>779</v>
      </c>
      <c r="G260" s="21">
        <f>5/36</f>
        <v>0.1388888888888889</v>
      </c>
      <c r="H260" s="14" t="s">
        <v>781</v>
      </c>
      <c r="I260" s="14"/>
    </row>
    <row r="261" spans="1:9" s="3" customFormat="1" ht="14.25">
      <c r="A261" s="4">
        <v>259</v>
      </c>
      <c r="B261" s="22" t="s">
        <v>886</v>
      </c>
      <c r="C261" s="20" t="s">
        <v>629</v>
      </c>
      <c r="D261" s="20" t="s">
        <v>630</v>
      </c>
      <c r="E261" s="20" t="s">
        <v>631</v>
      </c>
      <c r="F261" s="20" t="s">
        <v>128</v>
      </c>
      <c r="G261" s="21">
        <f>17/53</f>
        <v>0.32075471698113206</v>
      </c>
      <c r="H261" s="14" t="s">
        <v>781</v>
      </c>
      <c r="I261" s="14"/>
    </row>
    <row r="262" spans="1:9" s="3" customFormat="1" ht="14.25">
      <c r="A262" s="4">
        <v>260</v>
      </c>
      <c r="B262" s="22" t="s">
        <v>887</v>
      </c>
      <c r="C262" s="20" t="s">
        <v>689</v>
      </c>
      <c r="D262" s="20" t="s">
        <v>642</v>
      </c>
      <c r="E262" s="20" t="s">
        <v>690</v>
      </c>
      <c r="F262" s="20" t="s">
        <v>128</v>
      </c>
      <c r="G262" s="21">
        <f>2/51</f>
        <v>0.0392156862745098</v>
      </c>
      <c r="H262" s="14" t="s">
        <v>781</v>
      </c>
      <c r="I262" s="14"/>
    </row>
    <row r="263" spans="1:9" s="3" customFormat="1" ht="14.25">
      <c r="A263" s="4">
        <v>261</v>
      </c>
      <c r="B263" s="22" t="s">
        <v>888</v>
      </c>
      <c r="C263" s="20" t="s">
        <v>605</v>
      </c>
      <c r="D263" s="20" t="s">
        <v>606</v>
      </c>
      <c r="E263" s="20" t="s">
        <v>600</v>
      </c>
      <c r="F263" s="11" t="s">
        <v>770</v>
      </c>
      <c r="G263" s="21">
        <v>0.3333333333333333</v>
      </c>
      <c r="H263" s="14" t="s">
        <v>781</v>
      </c>
      <c r="I263" s="14"/>
    </row>
    <row r="264" spans="1:9" s="3" customFormat="1" ht="14.25">
      <c r="A264" s="4">
        <v>262</v>
      </c>
      <c r="B264" s="22" t="s">
        <v>889</v>
      </c>
      <c r="C264" s="20" t="s">
        <v>615</v>
      </c>
      <c r="D264" s="20" t="s">
        <v>616</v>
      </c>
      <c r="E264" s="20" t="s">
        <v>600</v>
      </c>
      <c r="F264" s="11" t="s">
        <v>770</v>
      </c>
      <c r="G264" s="21">
        <f>16/57</f>
        <v>0.2807017543859649</v>
      </c>
      <c r="H264" s="14" t="s">
        <v>781</v>
      </c>
      <c r="I264" s="14"/>
    </row>
    <row r="265" spans="1:9" s="3" customFormat="1" ht="14.25">
      <c r="A265" s="4">
        <v>263</v>
      </c>
      <c r="B265" s="22" t="s">
        <v>889</v>
      </c>
      <c r="C265" s="20" t="s">
        <v>598</v>
      </c>
      <c r="D265" s="20" t="s">
        <v>599</v>
      </c>
      <c r="E265" s="20" t="s">
        <v>600</v>
      </c>
      <c r="F265" s="11" t="s">
        <v>770</v>
      </c>
      <c r="G265" s="21">
        <f>4/21</f>
        <v>0.19047619047619047</v>
      </c>
      <c r="H265" s="14" t="s">
        <v>781</v>
      </c>
      <c r="I265" s="14"/>
    </row>
    <row r="266" spans="1:9" s="3" customFormat="1" ht="14.25">
      <c r="A266" s="4">
        <v>264</v>
      </c>
      <c r="B266" s="22" t="s">
        <v>889</v>
      </c>
      <c r="C266" s="20" t="s">
        <v>613</v>
      </c>
      <c r="D266" s="20" t="s">
        <v>614</v>
      </c>
      <c r="E266" s="20" t="s">
        <v>600</v>
      </c>
      <c r="F266" s="11" t="s">
        <v>770</v>
      </c>
      <c r="G266" s="21">
        <f>15/57</f>
        <v>0.2631578947368421</v>
      </c>
      <c r="H266" s="14" t="s">
        <v>781</v>
      </c>
      <c r="I266" s="14"/>
    </row>
    <row r="267" spans="1:9" s="3" customFormat="1" ht="14.25">
      <c r="A267" s="4">
        <v>265</v>
      </c>
      <c r="B267" s="22" t="s">
        <v>889</v>
      </c>
      <c r="C267" s="20" t="s">
        <v>609</v>
      </c>
      <c r="D267" s="20" t="s">
        <v>610</v>
      </c>
      <c r="E267" s="20" t="s">
        <v>600</v>
      </c>
      <c r="F267" s="11" t="s">
        <v>770</v>
      </c>
      <c r="G267" s="21">
        <f>2/21</f>
        <v>0.09523809523809523</v>
      </c>
      <c r="H267" s="14" t="s">
        <v>781</v>
      </c>
      <c r="I267" s="14"/>
    </row>
    <row r="268" spans="1:9" s="3" customFormat="1" ht="14.25">
      <c r="A268" s="4">
        <v>266</v>
      </c>
      <c r="B268" s="22" t="s">
        <v>889</v>
      </c>
      <c r="C268" s="20" t="s">
        <v>601</v>
      </c>
      <c r="D268" s="20" t="s">
        <v>602</v>
      </c>
      <c r="E268" s="20" t="s">
        <v>600</v>
      </c>
      <c r="F268" s="11" t="s">
        <v>770</v>
      </c>
      <c r="G268" s="21">
        <f>1/21</f>
        <v>0.047619047619047616</v>
      </c>
      <c r="H268" s="14" t="s">
        <v>781</v>
      </c>
      <c r="I268" s="14"/>
    </row>
    <row r="269" spans="1:9" s="3" customFormat="1" ht="14.25">
      <c r="A269" s="4">
        <v>267</v>
      </c>
      <c r="B269" s="22" t="s">
        <v>890</v>
      </c>
      <c r="C269" s="20" t="s">
        <v>670</v>
      </c>
      <c r="D269" s="20" t="s">
        <v>671</v>
      </c>
      <c r="E269" s="20" t="s">
        <v>659</v>
      </c>
      <c r="F269" s="11" t="s">
        <v>770</v>
      </c>
      <c r="G269" s="21">
        <f>6/20</f>
        <v>0.3</v>
      </c>
      <c r="H269" s="14" t="s">
        <v>781</v>
      </c>
      <c r="I269" s="14"/>
    </row>
    <row r="270" spans="1:9" s="3" customFormat="1" ht="14.25">
      <c r="A270" s="4">
        <v>268</v>
      </c>
      <c r="B270" s="22" t="s">
        <v>891</v>
      </c>
      <c r="C270" s="20" t="s">
        <v>668</v>
      </c>
      <c r="D270" s="20" t="s">
        <v>669</v>
      </c>
      <c r="E270" s="20" t="s">
        <v>659</v>
      </c>
      <c r="F270" s="11" t="s">
        <v>770</v>
      </c>
      <c r="G270" s="21">
        <f>1/20</f>
        <v>0.05</v>
      </c>
      <c r="H270" s="14" t="s">
        <v>781</v>
      </c>
      <c r="I270" s="14"/>
    </row>
    <row r="271" spans="1:9" s="3" customFormat="1" ht="14.25">
      <c r="A271" s="4">
        <v>269</v>
      </c>
      <c r="B271" s="22" t="s">
        <v>891</v>
      </c>
      <c r="C271" s="20" t="s">
        <v>676</v>
      </c>
      <c r="D271" s="20" t="s">
        <v>677</v>
      </c>
      <c r="E271" s="20" t="s">
        <v>659</v>
      </c>
      <c r="F271" s="11" t="s">
        <v>770</v>
      </c>
      <c r="G271" s="21">
        <f>9/25</f>
        <v>0.36</v>
      </c>
      <c r="H271" s="14" t="s">
        <v>781</v>
      </c>
      <c r="I271" s="14"/>
    </row>
    <row r="272" spans="1:9" s="3" customFormat="1" ht="14.25">
      <c r="A272" s="4">
        <v>270</v>
      </c>
      <c r="B272" s="22" t="s">
        <v>892</v>
      </c>
      <c r="C272" s="20" t="s">
        <v>666</v>
      </c>
      <c r="D272" s="20" t="s">
        <v>667</v>
      </c>
      <c r="E272" s="20" t="s">
        <v>659</v>
      </c>
      <c r="F272" s="11" t="s">
        <v>770</v>
      </c>
      <c r="G272" s="21">
        <f>4/20</f>
        <v>0.2</v>
      </c>
      <c r="H272" s="14" t="s">
        <v>781</v>
      </c>
      <c r="I272" s="14"/>
    </row>
    <row r="273" spans="1:9" s="3" customFormat="1" ht="14.25">
      <c r="A273" s="4">
        <v>271</v>
      </c>
      <c r="B273" s="22" t="s">
        <v>893</v>
      </c>
      <c r="C273" s="20" t="s">
        <v>746</v>
      </c>
      <c r="D273" s="20" t="s">
        <v>686</v>
      </c>
      <c r="E273" s="20" t="s">
        <v>687</v>
      </c>
      <c r="F273" s="11" t="s">
        <v>770</v>
      </c>
      <c r="G273" s="21">
        <f>20/51</f>
        <v>0.39215686274509803</v>
      </c>
      <c r="H273" s="14" t="s">
        <v>781</v>
      </c>
      <c r="I273" s="14"/>
    </row>
    <row r="274" spans="1:9" s="3" customFormat="1" ht="14.25">
      <c r="A274" s="4">
        <v>272</v>
      </c>
      <c r="B274" s="22" t="s">
        <v>894</v>
      </c>
      <c r="C274" s="20" t="s">
        <v>172</v>
      </c>
      <c r="D274" s="22" t="s">
        <v>173</v>
      </c>
      <c r="E274" s="22" t="s">
        <v>156</v>
      </c>
      <c r="F274" s="11" t="s">
        <v>770</v>
      </c>
      <c r="G274" s="21">
        <f>19/62</f>
        <v>0.3064516129032258</v>
      </c>
      <c r="H274" s="14" t="s">
        <v>781</v>
      </c>
      <c r="I274" s="14"/>
    </row>
    <row r="275" spans="1:9" s="3" customFormat="1" ht="14.25">
      <c r="A275" s="4">
        <v>273</v>
      </c>
      <c r="B275" s="22" t="s">
        <v>895</v>
      </c>
      <c r="C275" s="20" t="s">
        <v>186</v>
      </c>
      <c r="D275" s="22" t="s">
        <v>187</v>
      </c>
      <c r="E275" s="22" t="s">
        <v>188</v>
      </c>
      <c r="F275" s="11" t="s">
        <v>770</v>
      </c>
      <c r="G275" s="21">
        <f>8/48</f>
        <v>0.16666666666666666</v>
      </c>
      <c r="H275" s="14" t="s">
        <v>781</v>
      </c>
      <c r="I275" s="14"/>
    </row>
    <row r="276" spans="1:9" s="3" customFormat="1" ht="14.25">
      <c r="A276" s="4">
        <v>274</v>
      </c>
      <c r="B276" s="22" t="s">
        <v>896</v>
      </c>
      <c r="C276" s="20" t="s">
        <v>167</v>
      </c>
      <c r="D276" s="22" t="s">
        <v>168</v>
      </c>
      <c r="E276" s="22" t="s">
        <v>156</v>
      </c>
      <c r="F276" s="11" t="s">
        <v>770</v>
      </c>
      <c r="G276" s="21">
        <f>2/62</f>
        <v>0.03225806451612903</v>
      </c>
      <c r="H276" s="14" t="s">
        <v>781</v>
      </c>
      <c r="I276" s="14"/>
    </row>
    <row r="277" spans="1:9" s="3" customFormat="1" ht="14.25">
      <c r="A277" s="4">
        <v>275</v>
      </c>
      <c r="B277" s="22" t="s">
        <v>897</v>
      </c>
      <c r="C277" s="20" t="s">
        <v>182</v>
      </c>
      <c r="D277" s="22" t="s">
        <v>183</v>
      </c>
      <c r="E277" s="22" t="s">
        <v>181</v>
      </c>
      <c r="F277" s="11" t="s">
        <v>770</v>
      </c>
      <c r="G277" s="21">
        <f>4/61</f>
        <v>0.06557377049180328</v>
      </c>
      <c r="H277" s="14" t="s">
        <v>781</v>
      </c>
      <c r="I277" s="14"/>
    </row>
    <row r="278" spans="1:9" s="3" customFormat="1" ht="14.25">
      <c r="A278" s="4">
        <v>276</v>
      </c>
      <c r="B278" s="22" t="s">
        <v>897</v>
      </c>
      <c r="C278" s="20" t="s">
        <v>176</v>
      </c>
      <c r="D278" s="22" t="s">
        <v>177</v>
      </c>
      <c r="E278" s="22" t="s">
        <v>156</v>
      </c>
      <c r="F278" s="11" t="s">
        <v>770</v>
      </c>
      <c r="G278" s="21">
        <v>0.3548387096774194</v>
      </c>
      <c r="H278" s="14" t="s">
        <v>781</v>
      </c>
      <c r="I278" s="14"/>
    </row>
    <row r="279" spans="1:9" s="3" customFormat="1" ht="14.25">
      <c r="A279" s="4">
        <v>277</v>
      </c>
      <c r="B279" s="22" t="s">
        <v>898</v>
      </c>
      <c r="C279" s="20" t="s">
        <v>169</v>
      </c>
      <c r="D279" s="22" t="s">
        <v>170</v>
      </c>
      <c r="E279" s="22" t="s">
        <v>171</v>
      </c>
      <c r="F279" s="11" t="s">
        <v>770</v>
      </c>
      <c r="G279" s="21">
        <f>14/62</f>
        <v>0.22580645161290322</v>
      </c>
      <c r="H279" s="14" t="s">
        <v>781</v>
      </c>
      <c r="I279" s="14"/>
    </row>
    <row r="280" spans="1:9" s="3" customFormat="1" ht="14.25">
      <c r="A280" s="4">
        <v>278</v>
      </c>
      <c r="B280" s="22" t="s">
        <v>899</v>
      </c>
      <c r="C280" s="28" t="s">
        <v>651</v>
      </c>
      <c r="D280" s="20" t="s">
        <v>652</v>
      </c>
      <c r="E280" s="20" t="s">
        <v>650</v>
      </c>
      <c r="F280" s="11" t="s">
        <v>770</v>
      </c>
      <c r="G280" s="21">
        <f>7/36</f>
        <v>0.19444444444444445</v>
      </c>
      <c r="H280" s="14" t="s">
        <v>781</v>
      </c>
      <c r="I280" s="14"/>
    </row>
  </sheetData>
  <sheetProtection/>
  <autoFilter ref="A2:I280"/>
  <mergeCells count="1">
    <mergeCell ref="A1:I1"/>
  </mergeCells>
  <printOptions horizontalCentered="1"/>
  <pageMargins left="0" right="0" top="0.39" bottom="0.5511811023622047" header="0.33" footer="0.31496062992125984"/>
  <pageSetup horizontalDpi="600" verticalDpi="600" orientation="landscape" paperSize="9" r:id="rId1"/>
  <headerFooter alignWithMargins="0">
    <oddFooter xml:space="preserve">&amp;C&amp;"楷体,常规"&amp;9第&amp;P页/共&amp;N页   教务处     &amp;D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周新</cp:lastModifiedBy>
  <cp:lastPrinted>2015-04-01T03:38:17Z</cp:lastPrinted>
  <dcterms:created xsi:type="dcterms:W3CDTF">1996-12-17T01:32:42Z</dcterms:created>
  <dcterms:modified xsi:type="dcterms:W3CDTF">2015-04-01T06:56:40Z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